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.0 - Oprava stavební..." sheetId="2" r:id="rId2"/>
    <sheet name="SO 01.1 - Půdorys patra n..." sheetId="3" r:id="rId3"/>
    <sheet name="SO 01.2 - Půdorys patra n..." sheetId="4" r:id="rId4"/>
    <sheet name="SO 01.3 - Půdorys patra n..." sheetId="5" r:id="rId5"/>
    <sheet name="SO 01.4 - Půdorys patra n..." sheetId="6" r:id="rId6"/>
    <sheet name="SO 01.5 - Zdravotní insta..." sheetId="7" r:id="rId7"/>
    <sheet name="SO 01.6 - Elektročást" sheetId="8" r:id="rId8"/>
    <sheet name="SO 03 - Veřejné osvětlení" sheetId="9" r:id="rId9"/>
    <sheet name="SO 04 - Oprava oplocení a..." sheetId="10" r:id="rId10"/>
    <sheet name="VRN - Vedlejší rozpočtové..." sheetId="11" r:id="rId11"/>
  </sheets>
  <definedNames>
    <definedName name="_xlnm.Print_Area" localSheetId="0">'Rekapitulace stavby'!$C$4:$AP$70,'Rekapitulace stavby'!$C$76:$AP$105</definedName>
    <definedName name="_xlnm.Print_Titles" localSheetId="0">'Rekapitulace stavby'!$85:$85</definedName>
    <definedName name="_xlnm.Print_Area" localSheetId="1">'SO 01.0 - Oprava stavební...'!$C$4:$Q$70,'SO 01.0 - Oprava stavební...'!$C$76:$Q$109,'SO 01.0 - Oprava stavební...'!$C$115:$Q$279</definedName>
    <definedName name="_xlnm.Print_Titles" localSheetId="1">'SO 01.0 - Oprava stavební...'!$125:$125</definedName>
    <definedName name="_xlnm.Print_Area" localSheetId="2">'SO 01.1 - Půdorys patra n...'!$C$4:$Q$70,'SO 01.1 - Půdorys patra n...'!$C$76:$Q$110,'SO 01.1 - Půdorys patra n...'!$C$116:$Q$180</definedName>
    <definedName name="_xlnm.Print_Titles" localSheetId="2">'SO 01.1 - Půdorys patra n...'!$126:$126</definedName>
    <definedName name="_xlnm.Print_Area" localSheetId="3">'SO 01.2 - Půdorys patra n...'!$C$4:$Q$70,'SO 01.2 - Půdorys patra n...'!$C$76:$Q$113,'SO 01.2 - Půdorys patra n...'!$C$119:$Q$195</definedName>
    <definedName name="_xlnm.Print_Titles" localSheetId="3">'SO 01.2 - Půdorys patra n...'!$129:$129</definedName>
    <definedName name="_xlnm.Print_Area" localSheetId="4">'SO 01.3 - Půdorys patra n...'!$C$4:$Q$70,'SO 01.3 - Půdorys patra n...'!$C$76:$Q$113,'SO 01.3 - Půdorys patra n...'!$C$119:$Q$197</definedName>
    <definedName name="_xlnm.Print_Titles" localSheetId="4">'SO 01.3 - Půdorys patra n...'!$129:$129</definedName>
    <definedName name="_xlnm.Print_Area" localSheetId="5">'SO 01.4 - Půdorys patra n...'!$C$4:$Q$70,'SO 01.4 - Půdorys patra n...'!$C$76:$Q$113,'SO 01.4 - Půdorys patra n...'!$C$119:$Q$201</definedName>
    <definedName name="_xlnm.Print_Titles" localSheetId="5">'SO 01.4 - Půdorys patra n...'!$129:$129</definedName>
    <definedName name="_xlnm.Print_Area" localSheetId="6">'SO 01.5 - Zdravotní insta...'!$C$4:$Q$70,'SO 01.5 - Zdravotní insta...'!$C$76:$Q$103,'SO 01.5 - Zdravotní insta...'!$C$109:$Q$190</definedName>
    <definedName name="_xlnm.Print_Titles" localSheetId="6">'SO 01.5 - Zdravotní insta...'!$119:$119</definedName>
    <definedName name="_xlnm.Print_Area" localSheetId="7">'SO 01.6 - Elektročást'!$C$4:$Q$70,'SO 01.6 - Elektročást'!$C$76:$Q$104,'SO 01.6 - Elektročást'!$C$110:$Q$433</definedName>
    <definedName name="_xlnm.Print_Titles" localSheetId="7">'SO 01.6 - Elektročást'!$120:$120</definedName>
    <definedName name="_xlnm.Print_Area" localSheetId="8">'SO 03 - Veřejné osvětlení'!$C$4:$Q$70,'SO 03 - Veřejné osvětlení'!$C$76:$Q$106,'SO 03 - Veřejné osvětlení'!$C$112:$Q$190</definedName>
    <definedName name="_xlnm.Print_Titles" localSheetId="8">'SO 03 - Veřejné osvětlení'!$122:$122</definedName>
    <definedName name="_xlnm.Print_Area" localSheetId="9">'SO 04 - Oprava oplocení a...'!$C$4:$Q$70,'SO 04 - Oprava oplocení a...'!$C$76:$Q$104,'SO 04 - Oprava oplocení a...'!$C$110:$Q$146</definedName>
    <definedName name="_xlnm.Print_Titles" localSheetId="9">'SO 04 - Oprava oplocení a...'!$120:$120</definedName>
    <definedName name="_xlnm.Print_Area" localSheetId="10">'VRN - Vedlejší rozpočtové...'!$C$4:$Q$70,'VRN - Vedlejší rozpočtové...'!$C$76:$Q$100,'VRN - Vedlejší rozpočtové...'!$C$106:$Q$130</definedName>
    <definedName name="_xlnm.Print_Titles" localSheetId="10">'VRN - Vedlejší rozpočtové...'!$116:$116</definedName>
  </definedNames>
  <calcPr/>
</workbook>
</file>

<file path=xl/calcChain.xml><?xml version="1.0" encoding="utf-8"?>
<calcChain xmlns="http://schemas.openxmlformats.org/spreadsheetml/2006/main">
  <c i="11" r="N130"/>
  <c i="1" r="AY97"/>
  <c r="AX97"/>
  <c i="11" r="BI129"/>
  <c r="BH129"/>
  <c r="BG129"/>
  <c r="BF129"/>
  <c r="AA129"/>
  <c r="AA128"/>
  <c r="Y129"/>
  <c r="Y128"/>
  <c r="W129"/>
  <c r="W128"/>
  <c r="BK129"/>
  <c r="BK128"/>
  <c r="N128"/>
  <c r="N129"/>
  <c r="BE129"/>
  <c r="N90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/>
  <c r="BI122"/>
  <c r="BH122"/>
  <c r="BG122"/>
  <c r="BF122"/>
  <c r="AA122"/>
  <c r="Y122"/>
  <c r="W122"/>
  <c r="BK122"/>
  <c r="N122"/>
  <c r="BE122"/>
  <c r="BI121"/>
  <c r="BH121"/>
  <c r="BG121"/>
  <c r="BF121"/>
  <c r="AA121"/>
  <c r="Y121"/>
  <c r="W121"/>
  <c r="BK121"/>
  <c r="N121"/>
  <c r="BE121"/>
  <c r="BI120"/>
  <c r="BH120"/>
  <c r="BG120"/>
  <c r="BF120"/>
  <c r="AA120"/>
  <c r="Y120"/>
  <c r="W120"/>
  <c r="BK120"/>
  <c r="N120"/>
  <c r="BE120"/>
  <c r="BI119"/>
  <c r="BH119"/>
  <c r="BG119"/>
  <c r="BF119"/>
  <c r="AA119"/>
  <c r="AA118"/>
  <c r="AA117"/>
  <c r="Y119"/>
  <c r="Y118"/>
  <c r="Y117"/>
  <c r="W119"/>
  <c r="W118"/>
  <c r="W117"/>
  <c i="1" r="AU97"/>
  <c i="11" r="BK119"/>
  <c r="BK118"/>
  <c r="N118"/>
  <c r="BK117"/>
  <c r="N117"/>
  <c r="N88"/>
  <c r="N119"/>
  <c r="BE119"/>
  <c r="N89"/>
  <c r="F114"/>
  <c r="M113"/>
  <c r="F113"/>
  <c r="F111"/>
  <c r="F109"/>
  <c r="BI98"/>
  <c r="BH98"/>
  <c r="BG98"/>
  <c r="BF98"/>
  <c r="N98"/>
  <c r="BE98"/>
  <c r="BI97"/>
  <c r="BH97"/>
  <c r="BG97"/>
  <c r="BF97"/>
  <c r="N97"/>
  <c r="BE97"/>
  <c r="BI96"/>
  <c r="BH96"/>
  <c r="BG96"/>
  <c r="BF96"/>
  <c r="N96"/>
  <c r="BE96"/>
  <c r="BI95"/>
  <c r="BH95"/>
  <c r="BG95"/>
  <c r="BF95"/>
  <c r="N95"/>
  <c r="BE95"/>
  <c r="BI94"/>
  <c r="BH94"/>
  <c r="BG94"/>
  <c r="BF94"/>
  <c r="N94"/>
  <c r="BE94"/>
  <c r="BI93"/>
  <c r="H36"/>
  <c i="1" r="BD97"/>
  <c i="11" r="BH93"/>
  <c r="H35"/>
  <c i="1" r="BC97"/>
  <c i="11" r="BG93"/>
  <c r="H34"/>
  <c i="1" r="BB97"/>
  <c i="11" r="BF93"/>
  <c r="M33"/>
  <c i="1" r="AW97"/>
  <c i="11" r="H33"/>
  <c i="1" r="BA97"/>
  <c i="11" r="N93"/>
  <c r="N92"/>
  <c r="L100"/>
  <c r="BE93"/>
  <c r="M32"/>
  <c i="1" r="AV97"/>
  <c i="11" r="H32"/>
  <c i="1" r="AZ97"/>
  <c i="11" r="M28"/>
  <c i="1" r="AS97"/>
  <c i="11" r="M27"/>
  <c r="F84"/>
  <c r="M83"/>
  <c r="F83"/>
  <c r="F81"/>
  <c r="F79"/>
  <c r="M30"/>
  <c i="1" r="AG97"/>
  <c i="11" r="L38"/>
  <c r="O21"/>
  <c r="E21"/>
  <c r="M114"/>
  <c r="M84"/>
  <c r="O20"/>
  <c r="O9"/>
  <c r="M111"/>
  <c r="M81"/>
  <c r="F6"/>
  <c r="F108"/>
  <c r="F78"/>
  <c i="10" r="N146"/>
  <c i="1" r="AY96"/>
  <c r="AX96"/>
  <c i="10" r="BI145"/>
  <c r="BH145"/>
  <c r="BG145"/>
  <c r="BF145"/>
  <c r="AA145"/>
  <c r="AA144"/>
  <c r="Y145"/>
  <c r="Y144"/>
  <c r="W145"/>
  <c r="W144"/>
  <c r="BK145"/>
  <c r="BK144"/>
  <c r="N144"/>
  <c r="N145"/>
  <c r="BE145"/>
  <c r="N9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AA140"/>
  <c r="Y141"/>
  <c r="Y140"/>
  <c r="W141"/>
  <c r="W140"/>
  <c r="BK141"/>
  <c r="BK140"/>
  <c r="N140"/>
  <c r="N141"/>
  <c r="BE141"/>
  <c r="N93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AA136"/>
  <c r="Y137"/>
  <c r="Y136"/>
  <c r="W137"/>
  <c r="W136"/>
  <c r="BK137"/>
  <c r="BK136"/>
  <c r="N136"/>
  <c r="N137"/>
  <c r="BE137"/>
  <c r="N92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AA126"/>
  <c r="Y127"/>
  <c r="Y126"/>
  <c r="W127"/>
  <c r="W126"/>
  <c r="BK127"/>
  <c r="BK126"/>
  <c r="N126"/>
  <c r="N127"/>
  <c r="BE127"/>
  <c r="N91"/>
  <c r="BI125"/>
  <c r="BH125"/>
  <c r="BG125"/>
  <c r="BF125"/>
  <c r="AA125"/>
  <c r="Y125"/>
  <c r="W125"/>
  <c r="BK125"/>
  <c r="N125"/>
  <c r="BE125"/>
  <c r="BI124"/>
  <c r="BH124"/>
  <c r="BG124"/>
  <c r="BF124"/>
  <c r="AA124"/>
  <c r="AA123"/>
  <c r="AA122"/>
  <c r="AA121"/>
  <c r="Y124"/>
  <c r="Y123"/>
  <c r="Y122"/>
  <c r="Y121"/>
  <c r="W124"/>
  <c r="W123"/>
  <c r="W122"/>
  <c r="W121"/>
  <c i="1" r="AU96"/>
  <c i="10" r="BK124"/>
  <c r="BK123"/>
  <c r="N123"/>
  <c r="BK122"/>
  <c r="N122"/>
  <c r="BK121"/>
  <c r="N121"/>
  <c r="N88"/>
  <c r="N124"/>
  <c r="BE124"/>
  <c r="N90"/>
  <c r="N89"/>
  <c r="F118"/>
  <c r="M117"/>
  <c r="F117"/>
  <c r="F115"/>
  <c r="F11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H36"/>
  <c i="1" r="BD96"/>
  <c i="10" r="BH97"/>
  <c r="H35"/>
  <c i="1" r="BC96"/>
  <c i="10" r="BG97"/>
  <c r="H34"/>
  <c i="1" r="BB96"/>
  <c i="10" r="BF97"/>
  <c r="M33"/>
  <c i="1" r="AW96"/>
  <c i="10" r="H33"/>
  <c i="1" r="BA96"/>
  <c i="10" r="N97"/>
  <c r="N96"/>
  <c r="L104"/>
  <c r="BE97"/>
  <c r="M32"/>
  <c i="1" r="AV96"/>
  <c i="10" r="H32"/>
  <c i="1" r="AZ96"/>
  <c i="10" r="M28"/>
  <c i="1" r="AS96"/>
  <c i="10" r="M27"/>
  <c r="F84"/>
  <c r="M83"/>
  <c r="F83"/>
  <c r="F81"/>
  <c r="F79"/>
  <c r="M30"/>
  <c i="1" r="AG96"/>
  <c i="10" r="L38"/>
  <c r="O21"/>
  <c r="E21"/>
  <c r="M118"/>
  <c r="M84"/>
  <c r="O20"/>
  <c r="O9"/>
  <c r="M115"/>
  <c r="M81"/>
  <c r="F6"/>
  <c r="F112"/>
  <c r="F78"/>
  <c i="9" r="N190"/>
  <c i="1" r="AY95"/>
  <c r="AX95"/>
  <c i="9"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AA183"/>
  <c r="Y184"/>
  <c r="Y183"/>
  <c r="W184"/>
  <c r="W183"/>
  <c r="BK184"/>
  <c r="BK183"/>
  <c r="N183"/>
  <c r="N184"/>
  <c r="BE184"/>
  <c r="N96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AA169"/>
  <c r="AA168"/>
  <c r="Y170"/>
  <c r="Y169"/>
  <c r="Y168"/>
  <c r="W170"/>
  <c r="W169"/>
  <c r="W168"/>
  <c r="BK170"/>
  <c r="BK169"/>
  <c r="N169"/>
  <c r="BK168"/>
  <c r="N168"/>
  <c r="N170"/>
  <c r="BE170"/>
  <c r="N95"/>
  <c r="N94"/>
  <c r="BI167"/>
  <c r="BH167"/>
  <c r="BG167"/>
  <c r="BF167"/>
  <c r="AA167"/>
  <c r="AA166"/>
  <c r="Y167"/>
  <c r="Y166"/>
  <c r="W167"/>
  <c r="W166"/>
  <c r="BK167"/>
  <c r="BK166"/>
  <c r="N166"/>
  <c r="N167"/>
  <c r="BE167"/>
  <c r="N93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AA160"/>
  <c r="Y161"/>
  <c r="Y160"/>
  <c r="W161"/>
  <c r="W160"/>
  <c r="BK161"/>
  <c r="BK160"/>
  <c r="N160"/>
  <c r="N161"/>
  <c r="BE161"/>
  <c r="N92"/>
  <c r="BI159"/>
  <c r="BH159"/>
  <c r="BG159"/>
  <c r="BF159"/>
  <c r="AA159"/>
  <c r="Y159"/>
  <c r="W159"/>
  <c r="BK159"/>
  <c r="N159"/>
  <c r="BE159"/>
  <c r="BI157"/>
  <c r="BH157"/>
  <c r="BG157"/>
  <c r="BF157"/>
  <c r="AA157"/>
  <c r="AA156"/>
  <c r="Y157"/>
  <c r="Y156"/>
  <c r="W157"/>
  <c r="W156"/>
  <c r="BK157"/>
  <c r="BK156"/>
  <c r="N156"/>
  <c r="N157"/>
  <c r="BE157"/>
  <c r="N91"/>
  <c r="BI154"/>
  <c r="BH154"/>
  <c r="BG154"/>
  <c r="BF154"/>
  <c r="AA154"/>
  <c r="Y154"/>
  <c r="W154"/>
  <c r="BK154"/>
  <c r="N154"/>
  <c r="BE154"/>
  <c r="BI152"/>
  <c r="BH152"/>
  <c r="BG152"/>
  <c r="BF152"/>
  <c r="AA152"/>
  <c r="Y152"/>
  <c r="W152"/>
  <c r="BK152"/>
  <c r="N152"/>
  <c r="BE152"/>
  <c r="BI147"/>
  <c r="BH147"/>
  <c r="BG147"/>
  <c r="BF147"/>
  <c r="AA147"/>
  <c r="Y147"/>
  <c r="W147"/>
  <c r="BK147"/>
  <c r="N147"/>
  <c r="BE147"/>
  <c r="BI144"/>
  <c r="BH144"/>
  <c r="BG144"/>
  <c r="BF144"/>
  <c r="AA144"/>
  <c r="Y144"/>
  <c r="W144"/>
  <c r="BK144"/>
  <c r="N144"/>
  <c r="BE144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39"/>
  <c r="BH139"/>
  <c r="BG139"/>
  <c r="BF139"/>
  <c r="AA139"/>
  <c r="Y139"/>
  <c r="W139"/>
  <c r="BK139"/>
  <c r="N139"/>
  <c r="BE139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2"/>
  <c r="BH132"/>
  <c r="BG132"/>
  <c r="BF132"/>
  <c r="AA132"/>
  <c r="Y132"/>
  <c r="W132"/>
  <c r="BK132"/>
  <c r="N132"/>
  <c r="BE132"/>
  <c r="BI130"/>
  <c r="BH130"/>
  <c r="BG130"/>
  <c r="BF130"/>
  <c r="AA130"/>
  <c r="Y130"/>
  <c r="W130"/>
  <c r="BK130"/>
  <c r="N130"/>
  <c r="BE130"/>
  <c r="BI128"/>
  <c r="BH128"/>
  <c r="BG128"/>
  <c r="BF128"/>
  <c r="AA128"/>
  <c r="Y128"/>
  <c r="W128"/>
  <c r="BK128"/>
  <c r="N128"/>
  <c r="BE128"/>
  <c r="BI126"/>
  <c r="BH126"/>
  <c r="BG126"/>
  <c r="BF126"/>
  <c r="AA126"/>
  <c r="AA125"/>
  <c r="AA124"/>
  <c r="AA123"/>
  <c r="Y126"/>
  <c r="Y125"/>
  <c r="Y124"/>
  <c r="Y123"/>
  <c r="W126"/>
  <c r="W125"/>
  <c r="W124"/>
  <c r="W123"/>
  <c i="1" r="AU95"/>
  <c i="9" r="BK126"/>
  <c r="BK125"/>
  <c r="N125"/>
  <c r="BK124"/>
  <c r="N124"/>
  <c r="BK123"/>
  <c r="N123"/>
  <c r="N88"/>
  <c r="N126"/>
  <c r="BE126"/>
  <c r="N90"/>
  <c r="N89"/>
  <c r="F120"/>
  <c r="M119"/>
  <c r="F119"/>
  <c r="F117"/>
  <c r="F11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H36"/>
  <c i="1" r="BD95"/>
  <c i="9" r="BH99"/>
  <c r="H35"/>
  <c i="1" r="BC95"/>
  <c i="9" r="BG99"/>
  <c r="H34"/>
  <c i="1" r="BB95"/>
  <c i="9" r="BF99"/>
  <c r="M33"/>
  <c i="1" r="AW95"/>
  <c i="9" r="H33"/>
  <c i="1" r="BA95"/>
  <c i="9" r="N99"/>
  <c r="N98"/>
  <c r="L106"/>
  <c r="BE99"/>
  <c r="M32"/>
  <c i="1" r="AV95"/>
  <c i="9" r="H32"/>
  <c i="1" r="AZ95"/>
  <c i="9" r="M28"/>
  <c i="1" r="AS95"/>
  <c i="9" r="M27"/>
  <c r="F84"/>
  <c r="M83"/>
  <c r="F83"/>
  <c r="F81"/>
  <c r="F79"/>
  <c r="M30"/>
  <c i="1" r="AG95"/>
  <c i="9" r="L38"/>
  <c r="O21"/>
  <c r="E21"/>
  <c r="M120"/>
  <c r="M84"/>
  <c r="O20"/>
  <c r="O9"/>
  <c r="M117"/>
  <c r="M81"/>
  <c r="F6"/>
  <c r="F114"/>
  <c r="F78"/>
  <c i="8" r="N433"/>
  <c i="1" r="AY94"/>
  <c r="AX94"/>
  <c i="8" r="BI432"/>
  <c r="BH432"/>
  <c r="BG432"/>
  <c r="BF432"/>
  <c r="AA432"/>
  <c r="Y432"/>
  <c r="W432"/>
  <c r="BK432"/>
  <c r="N432"/>
  <c r="BE432"/>
  <c r="BI431"/>
  <c r="BH431"/>
  <c r="BG431"/>
  <c r="BF431"/>
  <c r="AA431"/>
  <c r="Y431"/>
  <c r="W431"/>
  <c r="BK431"/>
  <c r="N431"/>
  <c r="BE431"/>
  <c r="BI430"/>
  <c r="BH430"/>
  <c r="BG430"/>
  <c r="BF430"/>
  <c r="AA430"/>
  <c r="AA429"/>
  <c r="Y430"/>
  <c r="Y429"/>
  <c r="W430"/>
  <c r="W429"/>
  <c r="BK430"/>
  <c r="BK429"/>
  <c r="N429"/>
  <c r="N430"/>
  <c r="BE430"/>
  <c r="N94"/>
  <c r="BI423"/>
  <c r="BH423"/>
  <c r="BG423"/>
  <c r="BF423"/>
  <c r="AA423"/>
  <c r="Y423"/>
  <c r="W423"/>
  <c r="BK423"/>
  <c r="N423"/>
  <c r="BE423"/>
  <c r="BI421"/>
  <c r="BH421"/>
  <c r="BG421"/>
  <c r="BF421"/>
  <c r="AA421"/>
  <c r="Y421"/>
  <c r="W421"/>
  <c r="BK421"/>
  <c r="N421"/>
  <c r="BE421"/>
  <c r="BI419"/>
  <c r="BH419"/>
  <c r="BG419"/>
  <c r="BF419"/>
  <c r="AA419"/>
  <c r="Y419"/>
  <c r="W419"/>
  <c r="BK419"/>
  <c r="N419"/>
  <c r="BE419"/>
  <c r="BI417"/>
  <c r="BH417"/>
  <c r="BG417"/>
  <c r="BF417"/>
  <c r="AA417"/>
  <c r="Y417"/>
  <c r="W417"/>
  <c r="BK417"/>
  <c r="N417"/>
  <c r="BE417"/>
  <c r="BI415"/>
  <c r="BH415"/>
  <c r="BG415"/>
  <c r="BF415"/>
  <c r="AA415"/>
  <c r="Y415"/>
  <c r="W415"/>
  <c r="BK415"/>
  <c r="N415"/>
  <c r="BE415"/>
  <c r="BI410"/>
  <c r="BH410"/>
  <c r="BG410"/>
  <c r="BF410"/>
  <c r="AA410"/>
  <c r="Y410"/>
  <c r="W410"/>
  <c r="BK410"/>
  <c r="N410"/>
  <c r="BE410"/>
  <c r="BI405"/>
  <c r="BH405"/>
  <c r="BG405"/>
  <c r="BF405"/>
  <c r="AA405"/>
  <c r="Y405"/>
  <c r="W405"/>
  <c r="BK405"/>
  <c r="N405"/>
  <c r="BE405"/>
  <c r="BI400"/>
  <c r="BH400"/>
  <c r="BG400"/>
  <c r="BF400"/>
  <c r="AA400"/>
  <c r="Y400"/>
  <c r="W400"/>
  <c r="BK400"/>
  <c r="N400"/>
  <c r="BE400"/>
  <c r="BI395"/>
  <c r="BH395"/>
  <c r="BG395"/>
  <c r="BF395"/>
  <c r="AA395"/>
  <c r="Y395"/>
  <c r="W395"/>
  <c r="BK395"/>
  <c r="N395"/>
  <c r="BE395"/>
  <c r="BI389"/>
  <c r="BH389"/>
  <c r="BG389"/>
  <c r="BF389"/>
  <c r="AA389"/>
  <c r="Y389"/>
  <c r="W389"/>
  <c r="BK389"/>
  <c r="N389"/>
  <c r="BE389"/>
  <c r="BI384"/>
  <c r="BH384"/>
  <c r="BG384"/>
  <c r="BF384"/>
  <c r="AA384"/>
  <c r="Y384"/>
  <c r="W384"/>
  <c r="BK384"/>
  <c r="N384"/>
  <c r="BE384"/>
  <c r="BI379"/>
  <c r="BH379"/>
  <c r="BG379"/>
  <c r="BF379"/>
  <c r="AA379"/>
  <c r="Y379"/>
  <c r="W379"/>
  <c r="BK379"/>
  <c r="N379"/>
  <c r="BE379"/>
  <c r="BI377"/>
  <c r="BH377"/>
  <c r="BG377"/>
  <c r="BF377"/>
  <c r="AA377"/>
  <c r="Y377"/>
  <c r="W377"/>
  <c r="BK377"/>
  <c r="N377"/>
  <c r="BE377"/>
  <c r="BI375"/>
  <c r="BH375"/>
  <c r="BG375"/>
  <c r="BF375"/>
  <c r="AA375"/>
  <c r="Y375"/>
  <c r="W375"/>
  <c r="BK375"/>
  <c r="N375"/>
  <c r="BE375"/>
  <c r="BI370"/>
  <c r="BH370"/>
  <c r="BG370"/>
  <c r="BF370"/>
  <c r="AA370"/>
  <c r="Y370"/>
  <c r="W370"/>
  <c r="BK370"/>
  <c r="N370"/>
  <c r="BE370"/>
  <c r="BI365"/>
  <c r="BH365"/>
  <c r="BG365"/>
  <c r="BF365"/>
  <c r="AA365"/>
  <c r="Y365"/>
  <c r="W365"/>
  <c r="BK365"/>
  <c r="N365"/>
  <c r="BE365"/>
  <c r="BI360"/>
  <c r="BH360"/>
  <c r="BG360"/>
  <c r="BF360"/>
  <c r="AA360"/>
  <c r="Y360"/>
  <c r="W360"/>
  <c r="BK360"/>
  <c r="N360"/>
  <c r="BE360"/>
  <c r="BI354"/>
  <c r="BH354"/>
  <c r="BG354"/>
  <c r="BF354"/>
  <c r="AA354"/>
  <c r="Y354"/>
  <c r="W354"/>
  <c r="BK354"/>
  <c r="N354"/>
  <c r="BE354"/>
  <c r="BI348"/>
  <c r="BH348"/>
  <c r="BG348"/>
  <c r="BF348"/>
  <c r="AA348"/>
  <c r="Y348"/>
  <c r="W348"/>
  <c r="BK348"/>
  <c r="N348"/>
  <c r="BE348"/>
  <c r="BI343"/>
  <c r="BH343"/>
  <c r="BG343"/>
  <c r="BF343"/>
  <c r="AA343"/>
  <c r="Y343"/>
  <c r="W343"/>
  <c r="BK343"/>
  <c r="N343"/>
  <c r="BE343"/>
  <c r="BI341"/>
  <c r="BH341"/>
  <c r="BG341"/>
  <c r="BF341"/>
  <c r="AA341"/>
  <c r="Y341"/>
  <c r="W341"/>
  <c r="BK341"/>
  <c r="N341"/>
  <c r="BE341"/>
  <c r="BI339"/>
  <c r="BH339"/>
  <c r="BG339"/>
  <c r="BF339"/>
  <c r="AA339"/>
  <c r="Y339"/>
  <c r="W339"/>
  <c r="BK339"/>
  <c r="N339"/>
  <c r="BE339"/>
  <c r="BI335"/>
  <c r="BH335"/>
  <c r="BG335"/>
  <c r="BF335"/>
  <c r="AA335"/>
  <c r="Y335"/>
  <c r="W335"/>
  <c r="BK335"/>
  <c r="N335"/>
  <c r="BE335"/>
  <c r="BI331"/>
  <c r="BH331"/>
  <c r="BG331"/>
  <c r="BF331"/>
  <c r="AA331"/>
  <c r="AA330"/>
  <c r="AA329"/>
  <c r="Y331"/>
  <c r="Y330"/>
  <c r="Y329"/>
  <c r="W331"/>
  <c r="W330"/>
  <c r="W329"/>
  <c r="BK331"/>
  <c r="BK330"/>
  <c r="N330"/>
  <c r="BK329"/>
  <c r="N329"/>
  <c r="N331"/>
  <c r="BE331"/>
  <c r="N93"/>
  <c r="N92"/>
  <c r="BI328"/>
  <c r="BH328"/>
  <c r="BG328"/>
  <c r="BF328"/>
  <c r="AA328"/>
  <c r="Y328"/>
  <c r="W328"/>
  <c r="BK328"/>
  <c r="N328"/>
  <c r="BE328"/>
  <c r="BI323"/>
  <c r="BH323"/>
  <c r="BG323"/>
  <c r="BF323"/>
  <c r="AA323"/>
  <c r="Y323"/>
  <c r="W323"/>
  <c r="BK323"/>
  <c r="N323"/>
  <c r="BE323"/>
  <c r="BI318"/>
  <c r="BH318"/>
  <c r="BG318"/>
  <c r="BF318"/>
  <c r="AA318"/>
  <c r="Y318"/>
  <c r="W318"/>
  <c r="BK318"/>
  <c r="N318"/>
  <c r="BE318"/>
  <c r="BI313"/>
  <c r="BH313"/>
  <c r="BG313"/>
  <c r="BF313"/>
  <c r="AA313"/>
  <c r="AA312"/>
  <c r="Y313"/>
  <c r="Y312"/>
  <c r="W313"/>
  <c r="W312"/>
  <c r="BK313"/>
  <c r="BK312"/>
  <c r="N312"/>
  <c r="N313"/>
  <c r="BE313"/>
  <c r="N91"/>
  <c r="BI311"/>
  <c r="BH311"/>
  <c r="BG311"/>
  <c r="BF311"/>
  <c r="AA311"/>
  <c r="Y311"/>
  <c r="W311"/>
  <c r="BK311"/>
  <c r="N311"/>
  <c r="BE311"/>
  <c r="BI310"/>
  <c r="BH310"/>
  <c r="BG310"/>
  <c r="BF310"/>
  <c r="AA310"/>
  <c r="Y310"/>
  <c r="W310"/>
  <c r="BK310"/>
  <c r="N310"/>
  <c r="BE310"/>
  <c r="BI309"/>
  <c r="BH309"/>
  <c r="BG309"/>
  <c r="BF309"/>
  <c r="AA309"/>
  <c r="Y309"/>
  <c r="W309"/>
  <c r="BK309"/>
  <c r="N309"/>
  <c r="BE309"/>
  <c r="BI303"/>
  <c r="BH303"/>
  <c r="BG303"/>
  <c r="BF303"/>
  <c r="AA303"/>
  <c r="Y303"/>
  <c r="W303"/>
  <c r="BK303"/>
  <c r="N303"/>
  <c r="BE303"/>
  <c r="BI301"/>
  <c r="BH301"/>
  <c r="BG301"/>
  <c r="BF301"/>
  <c r="AA301"/>
  <c r="Y301"/>
  <c r="W301"/>
  <c r="BK301"/>
  <c r="N301"/>
  <c r="BE301"/>
  <c r="BI299"/>
  <c r="BH299"/>
  <c r="BG299"/>
  <c r="BF299"/>
  <c r="AA299"/>
  <c r="Y299"/>
  <c r="W299"/>
  <c r="BK299"/>
  <c r="N299"/>
  <c r="BE299"/>
  <c r="BI295"/>
  <c r="BH295"/>
  <c r="BG295"/>
  <c r="BF295"/>
  <c r="AA295"/>
  <c r="Y295"/>
  <c r="W295"/>
  <c r="BK295"/>
  <c r="N295"/>
  <c r="BE295"/>
  <c r="BI291"/>
  <c r="BH291"/>
  <c r="BG291"/>
  <c r="BF291"/>
  <c r="AA291"/>
  <c r="Y291"/>
  <c r="W291"/>
  <c r="BK291"/>
  <c r="N291"/>
  <c r="BE291"/>
  <c r="BI287"/>
  <c r="BH287"/>
  <c r="BG287"/>
  <c r="BF287"/>
  <c r="AA287"/>
  <c r="Y287"/>
  <c r="W287"/>
  <c r="BK287"/>
  <c r="N287"/>
  <c r="BE287"/>
  <c r="BI285"/>
  <c r="BH285"/>
  <c r="BG285"/>
  <c r="BF285"/>
  <c r="AA285"/>
  <c r="Y285"/>
  <c r="W285"/>
  <c r="BK285"/>
  <c r="N285"/>
  <c r="BE285"/>
  <c r="BI283"/>
  <c r="BH283"/>
  <c r="BG283"/>
  <c r="BF283"/>
  <c r="AA283"/>
  <c r="Y283"/>
  <c r="W283"/>
  <c r="BK283"/>
  <c r="N283"/>
  <c r="BE283"/>
  <c r="BI278"/>
  <c r="BH278"/>
  <c r="BG278"/>
  <c r="BF278"/>
  <c r="AA278"/>
  <c r="Y278"/>
  <c r="W278"/>
  <c r="BK278"/>
  <c r="N278"/>
  <c r="BE278"/>
  <c r="BI276"/>
  <c r="BH276"/>
  <c r="BG276"/>
  <c r="BF276"/>
  <c r="AA276"/>
  <c r="Y276"/>
  <c r="W276"/>
  <c r="BK276"/>
  <c r="N276"/>
  <c r="BE276"/>
  <c r="BI272"/>
  <c r="BH272"/>
  <c r="BG272"/>
  <c r="BF272"/>
  <c r="AA272"/>
  <c r="Y272"/>
  <c r="W272"/>
  <c r="BK272"/>
  <c r="N272"/>
  <c r="BE272"/>
  <c r="BI268"/>
  <c r="BH268"/>
  <c r="BG268"/>
  <c r="BF268"/>
  <c r="AA268"/>
  <c r="Y268"/>
  <c r="W268"/>
  <c r="BK268"/>
  <c r="N268"/>
  <c r="BE268"/>
  <c r="BI266"/>
  <c r="BH266"/>
  <c r="BG266"/>
  <c r="BF266"/>
  <c r="AA266"/>
  <c r="Y266"/>
  <c r="W266"/>
  <c r="BK266"/>
  <c r="N266"/>
  <c r="BE266"/>
  <c r="BI264"/>
  <c r="BH264"/>
  <c r="BG264"/>
  <c r="BF264"/>
  <c r="AA264"/>
  <c r="Y264"/>
  <c r="W264"/>
  <c r="BK264"/>
  <c r="N264"/>
  <c r="BE264"/>
  <c r="BI261"/>
  <c r="BH261"/>
  <c r="BG261"/>
  <c r="BF261"/>
  <c r="AA261"/>
  <c r="Y261"/>
  <c r="W261"/>
  <c r="BK261"/>
  <c r="N261"/>
  <c r="BE261"/>
  <c r="BI259"/>
  <c r="BH259"/>
  <c r="BG259"/>
  <c r="BF259"/>
  <c r="AA259"/>
  <c r="Y259"/>
  <c r="W259"/>
  <c r="BK259"/>
  <c r="N259"/>
  <c r="BE259"/>
  <c r="BI257"/>
  <c r="BH257"/>
  <c r="BG257"/>
  <c r="BF257"/>
  <c r="AA257"/>
  <c r="Y257"/>
  <c r="W257"/>
  <c r="BK257"/>
  <c r="N257"/>
  <c r="BE257"/>
  <c r="BI254"/>
  <c r="BH254"/>
  <c r="BG254"/>
  <c r="BF254"/>
  <c r="AA254"/>
  <c r="Y254"/>
  <c r="W254"/>
  <c r="BK254"/>
  <c r="N254"/>
  <c r="BE254"/>
  <c r="BI252"/>
  <c r="BH252"/>
  <c r="BG252"/>
  <c r="BF252"/>
  <c r="AA252"/>
  <c r="Y252"/>
  <c r="W252"/>
  <c r="BK252"/>
  <c r="N252"/>
  <c r="BE252"/>
  <c r="BI250"/>
  <c r="BH250"/>
  <c r="BG250"/>
  <c r="BF250"/>
  <c r="AA250"/>
  <c r="Y250"/>
  <c r="W250"/>
  <c r="BK250"/>
  <c r="N250"/>
  <c r="BE250"/>
  <c r="BI248"/>
  <c r="BH248"/>
  <c r="BG248"/>
  <c r="BF248"/>
  <c r="AA248"/>
  <c r="Y248"/>
  <c r="W248"/>
  <c r="BK248"/>
  <c r="N248"/>
  <c r="BE248"/>
  <c r="BI246"/>
  <c r="BH246"/>
  <c r="BG246"/>
  <c r="BF246"/>
  <c r="AA246"/>
  <c r="Y246"/>
  <c r="W246"/>
  <c r="BK246"/>
  <c r="N246"/>
  <c r="BE246"/>
  <c r="BI244"/>
  <c r="BH244"/>
  <c r="BG244"/>
  <c r="BF244"/>
  <c r="AA244"/>
  <c r="Y244"/>
  <c r="W244"/>
  <c r="BK244"/>
  <c r="N244"/>
  <c r="BE244"/>
  <c r="BI239"/>
  <c r="BH239"/>
  <c r="BG239"/>
  <c r="BF239"/>
  <c r="AA239"/>
  <c r="Y239"/>
  <c r="W239"/>
  <c r="BK239"/>
  <c r="N239"/>
  <c r="BE239"/>
  <c r="BI234"/>
  <c r="BH234"/>
  <c r="BG234"/>
  <c r="BF234"/>
  <c r="AA234"/>
  <c r="Y234"/>
  <c r="W234"/>
  <c r="BK234"/>
  <c r="N234"/>
  <c r="BE234"/>
  <c r="BI229"/>
  <c r="BH229"/>
  <c r="BG229"/>
  <c r="BF229"/>
  <c r="AA229"/>
  <c r="Y229"/>
  <c r="W229"/>
  <c r="BK229"/>
  <c r="N229"/>
  <c r="BE229"/>
  <c r="BI227"/>
  <c r="BH227"/>
  <c r="BG227"/>
  <c r="BF227"/>
  <c r="AA227"/>
  <c r="Y227"/>
  <c r="W227"/>
  <c r="BK227"/>
  <c r="N227"/>
  <c r="BE227"/>
  <c r="BI225"/>
  <c r="BH225"/>
  <c r="BG225"/>
  <c r="BF225"/>
  <c r="AA225"/>
  <c r="Y225"/>
  <c r="W225"/>
  <c r="BK225"/>
  <c r="N225"/>
  <c r="BE225"/>
  <c r="BI223"/>
  <c r="BH223"/>
  <c r="BG223"/>
  <c r="BF223"/>
  <c r="AA223"/>
  <c r="Y223"/>
  <c r="W223"/>
  <c r="BK223"/>
  <c r="N223"/>
  <c r="BE223"/>
  <c r="BI218"/>
  <c r="BH218"/>
  <c r="BG218"/>
  <c r="BF218"/>
  <c r="AA218"/>
  <c r="Y218"/>
  <c r="W218"/>
  <c r="BK218"/>
  <c r="N218"/>
  <c r="BE218"/>
  <c r="BI213"/>
  <c r="BH213"/>
  <c r="BG213"/>
  <c r="BF213"/>
  <c r="AA213"/>
  <c r="Y213"/>
  <c r="W213"/>
  <c r="BK213"/>
  <c r="N213"/>
  <c r="BE213"/>
  <c r="BI208"/>
  <c r="BH208"/>
  <c r="BG208"/>
  <c r="BF208"/>
  <c r="AA208"/>
  <c r="Y208"/>
  <c r="W208"/>
  <c r="BK208"/>
  <c r="N208"/>
  <c r="BE208"/>
  <c r="BI206"/>
  <c r="BH206"/>
  <c r="BG206"/>
  <c r="BF206"/>
  <c r="AA206"/>
  <c r="Y206"/>
  <c r="W206"/>
  <c r="BK206"/>
  <c r="N206"/>
  <c r="BE206"/>
  <c r="BI201"/>
  <c r="BH201"/>
  <c r="BG201"/>
  <c r="BF201"/>
  <c r="AA201"/>
  <c r="Y201"/>
  <c r="W201"/>
  <c r="BK201"/>
  <c r="N201"/>
  <c r="BE201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2"/>
  <c r="BH192"/>
  <c r="BG192"/>
  <c r="BF192"/>
  <c r="AA192"/>
  <c r="Y192"/>
  <c r="W192"/>
  <c r="BK192"/>
  <c r="N192"/>
  <c r="BE192"/>
  <c r="BI190"/>
  <c r="BH190"/>
  <c r="BG190"/>
  <c r="BF190"/>
  <c r="AA190"/>
  <c r="Y190"/>
  <c r="W190"/>
  <c r="BK190"/>
  <c r="N190"/>
  <c r="BE190"/>
  <c r="BI185"/>
  <c r="BH185"/>
  <c r="BG185"/>
  <c r="BF185"/>
  <c r="AA185"/>
  <c r="Y185"/>
  <c r="W185"/>
  <c r="BK185"/>
  <c r="N185"/>
  <c r="BE185"/>
  <c r="BI180"/>
  <c r="BH180"/>
  <c r="BG180"/>
  <c r="BF180"/>
  <c r="AA180"/>
  <c r="Y180"/>
  <c r="W180"/>
  <c r="BK180"/>
  <c r="N180"/>
  <c r="BE180"/>
  <c r="BI178"/>
  <c r="BH178"/>
  <c r="BG178"/>
  <c r="BF178"/>
  <c r="AA178"/>
  <c r="Y178"/>
  <c r="W178"/>
  <c r="BK178"/>
  <c r="N178"/>
  <c r="BE178"/>
  <c r="BI176"/>
  <c r="BH176"/>
  <c r="BG176"/>
  <c r="BF176"/>
  <c r="AA176"/>
  <c r="Y176"/>
  <c r="W176"/>
  <c r="BK176"/>
  <c r="N176"/>
  <c r="BE176"/>
  <c r="BI174"/>
  <c r="BH174"/>
  <c r="BG174"/>
  <c r="BF174"/>
  <c r="AA174"/>
  <c r="Y174"/>
  <c r="W174"/>
  <c r="BK174"/>
  <c r="N174"/>
  <c r="BE174"/>
  <c r="BI172"/>
  <c r="BH172"/>
  <c r="BG172"/>
  <c r="BF172"/>
  <c r="AA172"/>
  <c r="Y172"/>
  <c r="W172"/>
  <c r="BK172"/>
  <c r="N172"/>
  <c r="BE172"/>
  <c r="BI170"/>
  <c r="BH170"/>
  <c r="BG170"/>
  <c r="BF170"/>
  <c r="AA170"/>
  <c r="Y170"/>
  <c r="W170"/>
  <c r="BK170"/>
  <c r="N170"/>
  <c r="BE170"/>
  <c r="BI165"/>
  <c r="BH165"/>
  <c r="BG165"/>
  <c r="BF165"/>
  <c r="AA165"/>
  <c r="Y165"/>
  <c r="W165"/>
  <c r="BK165"/>
  <c r="N165"/>
  <c r="BE165"/>
  <c r="BI162"/>
  <c r="BH162"/>
  <c r="BG162"/>
  <c r="BF162"/>
  <c r="AA162"/>
  <c r="Y162"/>
  <c r="W162"/>
  <c r="BK162"/>
  <c r="N162"/>
  <c r="BE162"/>
  <c r="BI158"/>
  <c r="BH158"/>
  <c r="BG158"/>
  <c r="BF158"/>
  <c r="AA158"/>
  <c r="Y158"/>
  <c r="W158"/>
  <c r="BK158"/>
  <c r="N158"/>
  <c r="BE158"/>
  <c r="BI153"/>
  <c r="BH153"/>
  <c r="BG153"/>
  <c r="BF153"/>
  <c r="AA153"/>
  <c r="Y153"/>
  <c r="W153"/>
  <c r="BK153"/>
  <c r="N153"/>
  <c r="BE153"/>
  <c r="BI149"/>
  <c r="BH149"/>
  <c r="BG149"/>
  <c r="BF149"/>
  <c r="AA149"/>
  <c r="Y149"/>
  <c r="W149"/>
  <c r="BK149"/>
  <c r="N149"/>
  <c r="BE149"/>
  <c r="BI145"/>
  <c r="BH145"/>
  <c r="BG145"/>
  <c r="BF145"/>
  <c r="AA145"/>
  <c r="Y145"/>
  <c r="W145"/>
  <c r="BK145"/>
  <c r="N145"/>
  <c r="BE145"/>
  <c r="BI143"/>
  <c r="BH143"/>
  <c r="BG143"/>
  <c r="BF143"/>
  <c r="AA143"/>
  <c r="Y143"/>
  <c r="W143"/>
  <c r="BK143"/>
  <c r="N143"/>
  <c r="BE143"/>
  <c r="BI139"/>
  <c r="BH139"/>
  <c r="BG139"/>
  <c r="BF139"/>
  <c r="AA139"/>
  <c r="Y139"/>
  <c r="W139"/>
  <c r="BK139"/>
  <c r="N139"/>
  <c r="BE139"/>
  <c r="BI134"/>
  <c r="BH134"/>
  <c r="BG134"/>
  <c r="BF134"/>
  <c r="AA134"/>
  <c r="Y134"/>
  <c r="W134"/>
  <c r="BK134"/>
  <c r="N134"/>
  <c r="BE134"/>
  <c r="BI129"/>
  <c r="BH129"/>
  <c r="BG129"/>
  <c r="BF129"/>
  <c r="AA129"/>
  <c r="Y129"/>
  <c r="W129"/>
  <c r="BK129"/>
  <c r="N129"/>
  <c r="BE129"/>
  <c r="BI124"/>
  <c r="BH124"/>
  <c r="BG124"/>
  <c r="BF124"/>
  <c r="AA124"/>
  <c r="AA123"/>
  <c r="AA122"/>
  <c r="AA121"/>
  <c r="Y124"/>
  <c r="Y123"/>
  <c r="Y122"/>
  <c r="Y121"/>
  <c r="W124"/>
  <c r="W123"/>
  <c r="W122"/>
  <c r="W121"/>
  <c i="1" r="AU94"/>
  <c i="8" r="BK124"/>
  <c r="BK123"/>
  <c r="N123"/>
  <c r="BK122"/>
  <c r="N122"/>
  <c r="BK121"/>
  <c r="N121"/>
  <c r="N88"/>
  <c r="N124"/>
  <c r="BE124"/>
  <c r="N90"/>
  <c r="N89"/>
  <c r="F118"/>
  <c r="M117"/>
  <c r="F117"/>
  <c r="F115"/>
  <c r="F11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H36"/>
  <c i="1" r="BD94"/>
  <c i="8" r="BH97"/>
  <c r="H35"/>
  <c i="1" r="BC94"/>
  <c i="8" r="BG97"/>
  <c r="H34"/>
  <c i="1" r="BB94"/>
  <c i="8" r="BF97"/>
  <c r="M33"/>
  <c i="1" r="AW94"/>
  <c i="8" r="H33"/>
  <c i="1" r="BA94"/>
  <c i="8" r="N97"/>
  <c r="N96"/>
  <c r="L104"/>
  <c r="BE97"/>
  <c r="M32"/>
  <c i="1" r="AV94"/>
  <c i="8" r="H32"/>
  <c i="1" r="AZ94"/>
  <c i="8" r="M28"/>
  <c i="1" r="AS94"/>
  <c i="8" r="M27"/>
  <c r="F84"/>
  <c r="M83"/>
  <c r="F83"/>
  <c r="F81"/>
  <c r="F79"/>
  <c r="M30"/>
  <c i="1" r="AG94"/>
  <c i="8" r="L38"/>
  <c r="O21"/>
  <c r="E21"/>
  <c r="M118"/>
  <c r="M84"/>
  <c r="O20"/>
  <c r="O9"/>
  <c r="M115"/>
  <c r="M81"/>
  <c r="F6"/>
  <c r="F112"/>
  <c r="F78"/>
  <c i="7" r="N190"/>
  <c i="1" r="AY93"/>
  <c r="AX93"/>
  <c i="7"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AA157"/>
  <c r="Y158"/>
  <c r="Y157"/>
  <c r="W158"/>
  <c r="W157"/>
  <c r="BK158"/>
  <c r="BK157"/>
  <c r="N157"/>
  <c r="N158"/>
  <c r="BE158"/>
  <c r="N93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AA144"/>
  <c r="Y145"/>
  <c r="Y144"/>
  <c r="W145"/>
  <c r="W144"/>
  <c r="BK145"/>
  <c r="BK144"/>
  <c r="N144"/>
  <c r="N145"/>
  <c r="BE145"/>
  <c r="N92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AA130"/>
  <c r="Y131"/>
  <c r="Y130"/>
  <c r="W131"/>
  <c r="W130"/>
  <c r="BK131"/>
  <c r="BK130"/>
  <c r="N130"/>
  <c r="N131"/>
  <c r="BE131"/>
  <c r="N91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3"/>
  <c r="BH123"/>
  <c r="BG123"/>
  <c r="BF123"/>
  <c r="AA123"/>
  <c r="AA122"/>
  <c r="AA121"/>
  <c r="AA120"/>
  <c r="Y123"/>
  <c r="Y122"/>
  <c r="Y121"/>
  <c r="Y120"/>
  <c r="W123"/>
  <c r="W122"/>
  <c r="W121"/>
  <c r="W120"/>
  <c i="1" r="AU93"/>
  <c i="7" r="BK123"/>
  <c r="BK122"/>
  <c r="N122"/>
  <c r="BK121"/>
  <c r="N121"/>
  <c r="BK120"/>
  <c r="N120"/>
  <c r="N88"/>
  <c r="N123"/>
  <c r="BE123"/>
  <c r="N90"/>
  <c r="N89"/>
  <c r="F117"/>
  <c r="M116"/>
  <c r="F116"/>
  <c r="F114"/>
  <c r="F11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BH97"/>
  <c r="BG97"/>
  <c r="BF97"/>
  <c r="N97"/>
  <c r="BE97"/>
  <c r="BI96"/>
  <c r="H36"/>
  <c i="1" r="BD93"/>
  <c i="7" r="BH96"/>
  <c r="H35"/>
  <c i="1" r="BC93"/>
  <c i="7" r="BG96"/>
  <c r="H34"/>
  <c i="1" r="BB93"/>
  <c i="7" r="BF96"/>
  <c r="M33"/>
  <c i="1" r="AW93"/>
  <c i="7" r="H33"/>
  <c i="1" r="BA93"/>
  <c i="7" r="N96"/>
  <c r="N95"/>
  <c r="L103"/>
  <c r="BE96"/>
  <c r="M32"/>
  <c i="1" r="AV93"/>
  <c i="7" r="H32"/>
  <c i="1" r="AZ93"/>
  <c i="7" r="M28"/>
  <c i="1" r="AS93"/>
  <c i="7" r="M27"/>
  <c r="F84"/>
  <c r="M83"/>
  <c r="F83"/>
  <c r="F81"/>
  <c r="F79"/>
  <c r="M30"/>
  <c i="1" r="AG93"/>
  <c i="7" r="L38"/>
  <c r="O21"/>
  <c r="E21"/>
  <c r="M117"/>
  <c r="M84"/>
  <c r="O20"/>
  <c r="O9"/>
  <c r="M114"/>
  <c r="M81"/>
  <c r="F6"/>
  <c r="F111"/>
  <c r="F78"/>
  <c i="6" r="N201"/>
  <c i="1" r="AY92"/>
  <c r="AX92"/>
  <c i="6" r="BI198"/>
  <c r="BH198"/>
  <c r="BG198"/>
  <c r="BF198"/>
  <c r="AA198"/>
  <c r="AA197"/>
  <c r="Y198"/>
  <c r="Y197"/>
  <c r="W198"/>
  <c r="W197"/>
  <c r="BK198"/>
  <c r="BK197"/>
  <c r="N197"/>
  <c r="N198"/>
  <c r="BE198"/>
  <c r="N103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7"/>
  <c r="BH187"/>
  <c r="BG187"/>
  <c r="BF187"/>
  <c r="AA187"/>
  <c r="AA186"/>
  <c r="Y187"/>
  <c r="Y186"/>
  <c r="W187"/>
  <c r="W186"/>
  <c r="BK187"/>
  <c r="BK186"/>
  <c r="N186"/>
  <c r="N187"/>
  <c r="BE187"/>
  <c r="N102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AA178"/>
  <c r="Y179"/>
  <c r="Y178"/>
  <c r="W179"/>
  <c r="W178"/>
  <c r="BK179"/>
  <c r="BK178"/>
  <c r="N178"/>
  <c r="N179"/>
  <c r="BE179"/>
  <c r="N101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4"/>
  <c r="BH174"/>
  <c r="BG174"/>
  <c r="BF174"/>
  <c r="AA174"/>
  <c r="Y174"/>
  <c r="W174"/>
  <c r="BK174"/>
  <c r="N174"/>
  <c r="BE174"/>
  <c r="BI173"/>
  <c r="BH173"/>
  <c r="BG173"/>
  <c r="BF173"/>
  <c r="AA173"/>
  <c r="AA172"/>
  <c r="Y173"/>
  <c r="Y172"/>
  <c r="W173"/>
  <c r="W172"/>
  <c r="BK173"/>
  <c r="BK172"/>
  <c r="N172"/>
  <c r="N173"/>
  <c r="BE173"/>
  <c r="N100"/>
  <c r="BI171"/>
  <c r="BH171"/>
  <c r="BG171"/>
  <c r="BF171"/>
  <c r="AA171"/>
  <c r="Y171"/>
  <c r="W171"/>
  <c r="BK171"/>
  <c r="N171"/>
  <c r="BE171"/>
  <c r="BI170"/>
  <c r="BH170"/>
  <c r="BG170"/>
  <c r="BF170"/>
  <c r="AA170"/>
  <c r="AA169"/>
  <c r="Y170"/>
  <c r="Y169"/>
  <c r="W170"/>
  <c r="W169"/>
  <c r="BK170"/>
  <c r="BK169"/>
  <c r="N169"/>
  <c r="N170"/>
  <c r="BE170"/>
  <c r="N9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AA165"/>
  <c r="Y166"/>
  <c r="Y165"/>
  <c r="W166"/>
  <c r="W165"/>
  <c r="BK166"/>
  <c r="BK165"/>
  <c r="N165"/>
  <c r="N166"/>
  <c r="BE166"/>
  <c r="N98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AA160"/>
  <c r="Y161"/>
  <c r="Y160"/>
  <c r="W161"/>
  <c r="W160"/>
  <c r="BK161"/>
  <c r="BK160"/>
  <c r="N160"/>
  <c r="N161"/>
  <c r="BE161"/>
  <c r="N97"/>
  <c r="BI159"/>
  <c r="BH159"/>
  <c r="BG159"/>
  <c r="BF159"/>
  <c r="AA159"/>
  <c r="Y159"/>
  <c r="W159"/>
  <c r="BK159"/>
  <c r="N159"/>
  <c r="BE159"/>
  <c r="BI158"/>
  <c r="BH158"/>
  <c r="BG158"/>
  <c r="BF158"/>
  <c r="AA158"/>
  <c r="AA157"/>
  <c r="AA156"/>
  <c r="Y158"/>
  <c r="Y157"/>
  <c r="Y156"/>
  <c r="W158"/>
  <c r="W157"/>
  <c r="W156"/>
  <c r="BK158"/>
  <c r="BK157"/>
  <c r="N157"/>
  <c r="BK156"/>
  <c r="N156"/>
  <c r="N158"/>
  <c r="BE158"/>
  <c r="N96"/>
  <c r="N95"/>
  <c r="BI155"/>
  <c r="BH155"/>
  <c r="BG155"/>
  <c r="BF155"/>
  <c r="AA155"/>
  <c r="AA154"/>
  <c r="Y155"/>
  <c r="Y154"/>
  <c r="W155"/>
  <c r="W154"/>
  <c r="BK155"/>
  <c r="BK154"/>
  <c r="N154"/>
  <c r="N155"/>
  <c r="BE155"/>
  <c r="N9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AA150"/>
  <c r="Y151"/>
  <c r="Y150"/>
  <c r="W151"/>
  <c r="W150"/>
  <c r="BK151"/>
  <c r="BK150"/>
  <c r="N150"/>
  <c r="N151"/>
  <c r="BE151"/>
  <c r="N93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4"/>
  <c r="BH144"/>
  <c r="BG144"/>
  <c r="BF144"/>
  <c r="AA144"/>
  <c r="AA143"/>
  <c r="Y144"/>
  <c r="Y143"/>
  <c r="W144"/>
  <c r="W143"/>
  <c r="BK144"/>
  <c r="BK143"/>
  <c r="N143"/>
  <c r="N144"/>
  <c r="BE144"/>
  <c r="N92"/>
  <c r="BI141"/>
  <c r="BH141"/>
  <c r="BG141"/>
  <c r="BF141"/>
  <c r="AA141"/>
  <c r="Y141"/>
  <c r="W141"/>
  <c r="BK141"/>
  <c r="N141"/>
  <c r="BE141"/>
  <c r="BI140"/>
  <c r="BH140"/>
  <c r="BG140"/>
  <c r="BF140"/>
  <c r="AA140"/>
  <c r="AA139"/>
  <c r="Y140"/>
  <c r="Y139"/>
  <c r="W140"/>
  <c r="W139"/>
  <c r="BK140"/>
  <c r="BK139"/>
  <c r="N139"/>
  <c r="N140"/>
  <c r="BE140"/>
  <c r="N91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AA132"/>
  <c r="AA131"/>
  <c r="AA130"/>
  <c r="Y133"/>
  <c r="Y132"/>
  <c r="Y131"/>
  <c r="Y130"/>
  <c r="W133"/>
  <c r="W132"/>
  <c r="W131"/>
  <c r="W130"/>
  <c i="1" r="AU92"/>
  <c i="6" r="BK133"/>
  <c r="BK132"/>
  <c r="N132"/>
  <c r="BK131"/>
  <c r="N131"/>
  <c r="BK130"/>
  <c r="N130"/>
  <c r="N88"/>
  <c r="N133"/>
  <c r="BE133"/>
  <c r="N90"/>
  <c r="N89"/>
  <c r="F127"/>
  <c r="M126"/>
  <c r="F126"/>
  <c r="F124"/>
  <c r="F122"/>
  <c r="BI111"/>
  <c r="BH111"/>
  <c r="BG111"/>
  <c r="BF111"/>
  <c r="N111"/>
  <c r="BE111"/>
  <c r="BI110"/>
  <c r="BH110"/>
  <c r="BG110"/>
  <c r="BF110"/>
  <c r="N110"/>
  <c r="BE110"/>
  <c r="BI109"/>
  <c r="BH109"/>
  <c r="BG109"/>
  <c r="BF109"/>
  <c r="N109"/>
  <c r="BE109"/>
  <c r="BI108"/>
  <c r="BH108"/>
  <c r="BG108"/>
  <c r="BF108"/>
  <c r="N108"/>
  <c r="BE108"/>
  <c r="BI107"/>
  <c r="BH107"/>
  <c r="BG107"/>
  <c r="BF107"/>
  <c r="N107"/>
  <c r="BE107"/>
  <c r="BI106"/>
  <c r="H36"/>
  <c i="1" r="BD92"/>
  <c i="6" r="BH106"/>
  <c r="H35"/>
  <c i="1" r="BC92"/>
  <c i="6" r="BG106"/>
  <c r="H34"/>
  <c i="1" r="BB92"/>
  <c i="6" r="BF106"/>
  <c r="M33"/>
  <c i="1" r="AW92"/>
  <c i="6" r="H33"/>
  <c i="1" r="BA92"/>
  <c i="6" r="N106"/>
  <c r="N105"/>
  <c r="L113"/>
  <c r="BE106"/>
  <c r="M32"/>
  <c i="1" r="AV92"/>
  <c i="6" r="H32"/>
  <c i="1" r="AZ92"/>
  <c i="6" r="M28"/>
  <c i="1" r="AS92"/>
  <c i="6" r="M27"/>
  <c r="F84"/>
  <c r="M83"/>
  <c r="F83"/>
  <c r="F81"/>
  <c r="F79"/>
  <c r="M30"/>
  <c i="1" r="AG92"/>
  <c i="6" r="L38"/>
  <c r="O21"/>
  <c r="E21"/>
  <c r="M127"/>
  <c r="M84"/>
  <c r="O20"/>
  <c r="O9"/>
  <c r="M124"/>
  <c r="M81"/>
  <c r="F6"/>
  <c r="F121"/>
  <c r="F78"/>
  <c i="5" r="N197"/>
  <c i="1" r="AY91"/>
  <c r="AX91"/>
  <c i="5" r="BI194"/>
  <c r="BH194"/>
  <c r="BG194"/>
  <c r="BF194"/>
  <c r="AA194"/>
  <c r="AA193"/>
  <c r="Y194"/>
  <c r="Y193"/>
  <c r="W194"/>
  <c r="W193"/>
  <c r="BK194"/>
  <c r="BK193"/>
  <c r="N193"/>
  <c r="N194"/>
  <c r="BE194"/>
  <c r="N10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6"/>
  <c r="BH186"/>
  <c r="BG186"/>
  <c r="BF186"/>
  <c r="AA186"/>
  <c r="AA185"/>
  <c r="Y186"/>
  <c r="Y185"/>
  <c r="W186"/>
  <c r="W185"/>
  <c r="BK186"/>
  <c r="BK185"/>
  <c r="N185"/>
  <c r="N186"/>
  <c r="BE186"/>
  <c r="N102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AA177"/>
  <c r="Y178"/>
  <c r="Y177"/>
  <c r="W178"/>
  <c r="W177"/>
  <c r="BK178"/>
  <c r="BK177"/>
  <c r="N177"/>
  <c r="N178"/>
  <c r="BE178"/>
  <c r="N101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2"/>
  <c r="BH172"/>
  <c r="BG172"/>
  <c r="BF172"/>
  <c r="AA172"/>
  <c r="Y172"/>
  <c r="W172"/>
  <c r="BK172"/>
  <c r="N172"/>
  <c r="BE172"/>
  <c r="BI171"/>
  <c r="BH171"/>
  <c r="BG171"/>
  <c r="BF171"/>
  <c r="AA171"/>
  <c r="AA170"/>
  <c r="Y171"/>
  <c r="Y170"/>
  <c r="W171"/>
  <c r="W170"/>
  <c r="BK171"/>
  <c r="BK170"/>
  <c r="N170"/>
  <c r="N171"/>
  <c r="BE171"/>
  <c r="N100"/>
  <c r="BI169"/>
  <c r="BH169"/>
  <c r="BG169"/>
  <c r="BF169"/>
  <c r="AA169"/>
  <c r="Y169"/>
  <c r="W169"/>
  <c r="BK169"/>
  <c r="N169"/>
  <c r="BE169"/>
  <c r="BI168"/>
  <c r="BH168"/>
  <c r="BG168"/>
  <c r="BF168"/>
  <c r="AA168"/>
  <c r="AA167"/>
  <c r="Y168"/>
  <c r="Y167"/>
  <c r="W168"/>
  <c r="W167"/>
  <c r="BK168"/>
  <c r="BK167"/>
  <c r="N167"/>
  <c r="N168"/>
  <c r="BE168"/>
  <c r="N99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AA163"/>
  <c r="Y164"/>
  <c r="Y163"/>
  <c r="W164"/>
  <c r="W163"/>
  <c r="BK164"/>
  <c r="BK163"/>
  <c r="N163"/>
  <c r="N164"/>
  <c r="BE164"/>
  <c r="N98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AA158"/>
  <c r="Y159"/>
  <c r="Y158"/>
  <c r="W159"/>
  <c r="W158"/>
  <c r="BK159"/>
  <c r="BK158"/>
  <c r="N158"/>
  <c r="N159"/>
  <c r="BE159"/>
  <c r="N97"/>
  <c r="BI157"/>
  <c r="BH157"/>
  <c r="BG157"/>
  <c r="BF157"/>
  <c r="AA157"/>
  <c r="Y157"/>
  <c r="W157"/>
  <c r="BK157"/>
  <c r="N157"/>
  <c r="BE157"/>
  <c r="BI156"/>
  <c r="BH156"/>
  <c r="BG156"/>
  <c r="BF156"/>
  <c r="AA156"/>
  <c r="AA155"/>
  <c r="AA154"/>
  <c r="Y156"/>
  <c r="Y155"/>
  <c r="Y154"/>
  <c r="W156"/>
  <c r="W155"/>
  <c r="W154"/>
  <c r="BK156"/>
  <c r="BK155"/>
  <c r="N155"/>
  <c r="BK154"/>
  <c r="N154"/>
  <c r="N156"/>
  <c r="BE156"/>
  <c r="N96"/>
  <c r="N95"/>
  <c r="BI153"/>
  <c r="BH153"/>
  <c r="BG153"/>
  <c r="BF153"/>
  <c r="AA153"/>
  <c r="AA152"/>
  <c r="Y153"/>
  <c r="Y152"/>
  <c r="W153"/>
  <c r="W152"/>
  <c r="BK153"/>
  <c r="BK152"/>
  <c r="N152"/>
  <c r="N153"/>
  <c r="BE153"/>
  <c r="N94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AA148"/>
  <c r="Y149"/>
  <c r="Y148"/>
  <c r="W149"/>
  <c r="W148"/>
  <c r="BK149"/>
  <c r="BK148"/>
  <c r="N148"/>
  <c r="N149"/>
  <c r="BE149"/>
  <c r="N93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AA143"/>
  <c r="Y144"/>
  <c r="Y143"/>
  <c r="W144"/>
  <c r="W143"/>
  <c r="BK144"/>
  <c r="BK143"/>
  <c r="N143"/>
  <c r="N144"/>
  <c r="BE144"/>
  <c r="N92"/>
  <c r="BI141"/>
  <c r="BH141"/>
  <c r="BG141"/>
  <c r="BF141"/>
  <c r="AA141"/>
  <c r="Y141"/>
  <c r="W141"/>
  <c r="BK141"/>
  <c r="N141"/>
  <c r="BE141"/>
  <c r="BI140"/>
  <c r="BH140"/>
  <c r="BG140"/>
  <c r="BF140"/>
  <c r="AA140"/>
  <c r="AA139"/>
  <c r="Y140"/>
  <c r="Y139"/>
  <c r="W140"/>
  <c r="W139"/>
  <c r="BK140"/>
  <c r="BK139"/>
  <c r="N139"/>
  <c r="N140"/>
  <c r="BE140"/>
  <c r="N91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AA132"/>
  <c r="AA131"/>
  <c r="AA130"/>
  <c r="Y133"/>
  <c r="Y132"/>
  <c r="Y131"/>
  <c r="Y130"/>
  <c r="W133"/>
  <c r="W132"/>
  <c r="W131"/>
  <c r="W130"/>
  <c i="1" r="AU91"/>
  <c i="5" r="BK133"/>
  <c r="BK132"/>
  <c r="N132"/>
  <c r="BK131"/>
  <c r="N131"/>
  <c r="BK130"/>
  <c r="N130"/>
  <c r="N88"/>
  <c r="N133"/>
  <c r="BE133"/>
  <c r="N90"/>
  <c r="N89"/>
  <c r="F127"/>
  <c r="M126"/>
  <c r="F126"/>
  <c r="F124"/>
  <c r="F122"/>
  <c r="BI111"/>
  <c r="BH111"/>
  <c r="BG111"/>
  <c r="BF111"/>
  <c r="N111"/>
  <c r="BE111"/>
  <c r="BI110"/>
  <c r="BH110"/>
  <c r="BG110"/>
  <c r="BF110"/>
  <c r="N110"/>
  <c r="BE110"/>
  <c r="BI109"/>
  <c r="BH109"/>
  <c r="BG109"/>
  <c r="BF109"/>
  <c r="N109"/>
  <c r="BE109"/>
  <c r="BI108"/>
  <c r="BH108"/>
  <c r="BG108"/>
  <c r="BF108"/>
  <c r="N108"/>
  <c r="BE108"/>
  <c r="BI107"/>
  <c r="BH107"/>
  <c r="BG107"/>
  <c r="BF107"/>
  <c r="N107"/>
  <c r="BE107"/>
  <c r="BI106"/>
  <c r="H36"/>
  <c i="1" r="BD91"/>
  <c i="5" r="BH106"/>
  <c r="H35"/>
  <c i="1" r="BC91"/>
  <c i="5" r="BG106"/>
  <c r="H34"/>
  <c i="1" r="BB91"/>
  <c i="5" r="BF106"/>
  <c r="M33"/>
  <c i="1" r="AW91"/>
  <c i="5" r="H33"/>
  <c i="1" r="BA91"/>
  <c i="5" r="N106"/>
  <c r="N105"/>
  <c r="L113"/>
  <c r="BE106"/>
  <c r="M32"/>
  <c i="1" r="AV91"/>
  <c i="5" r="H32"/>
  <c i="1" r="AZ91"/>
  <c i="5" r="M28"/>
  <c i="1" r="AS91"/>
  <c i="5" r="M27"/>
  <c r="F84"/>
  <c r="M83"/>
  <c r="F83"/>
  <c r="F81"/>
  <c r="F79"/>
  <c r="M30"/>
  <c i="1" r="AG91"/>
  <c i="5" r="L38"/>
  <c r="O21"/>
  <c r="E21"/>
  <c r="M127"/>
  <c r="M84"/>
  <c r="O20"/>
  <c r="O9"/>
  <c r="M124"/>
  <c r="M81"/>
  <c r="F6"/>
  <c r="F121"/>
  <c r="F78"/>
  <c i="4" r="N195"/>
  <c i="1" r="AY90"/>
  <c r="AX90"/>
  <c i="4" r="BI192"/>
  <c r="BH192"/>
  <c r="BG192"/>
  <c r="BF192"/>
  <c r="AA192"/>
  <c r="AA191"/>
  <c r="Y192"/>
  <c r="Y191"/>
  <c r="W192"/>
  <c r="W191"/>
  <c r="BK192"/>
  <c r="BK191"/>
  <c r="N191"/>
  <c r="N192"/>
  <c r="BE192"/>
  <c r="N103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3"/>
  <c r="BH183"/>
  <c r="BG183"/>
  <c r="BF183"/>
  <c r="AA183"/>
  <c r="AA182"/>
  <c r="Y183"/>
  <c r="Y182"/>
  <c r="W183"/>
  <c r="W182"/>
  <c r="BK183"/>
  <c r="BK182"/>
  <c r="N182"/>
  <c r="N183"/>
  <c r="BE183"/>
  <c r="N10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AA173"/>
  <c r="Y174"/>
  <c r="Y173"/>
  <c r="W174"/>
  <c r="W173"/>
  <c r="BK174"/>
  <c r="BK173"/>
  <c r="N173"/>
  <c r="N174"/>
  <c r="BE174"/>
  <c r="N101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8"/>
  <c r="BH168"/>
  <c r="BG168"/>
  <c r="BF168"/>
  <c r="AA168"/>
  <c r="Y168"/>
  <c r="W168"/>
  <c r="BK168"/>
  <c r="N168"/>
  <c r="BE168"/>
  <c r="BI167"/>
  <c r="BH167"/>
  <c r="BG167"/>
  <c r="BF167"/>
  <c r="AA167"/>
  <c r="AA166"/>
  <c r="Y167"/>
  <c r="Y166"/>
  <c r="W167"/>
  <c r="W166"/>
  <c r="BK167"/>
  <c r="BK166"/>
  <c r="N166"/>
  <c r="N167"/>
  <c r="BE167"/>
  <c r="N100"/>
  <c r="BI165"/>
  <c r="BH165"/>
  <c r="BG165"/>
  <c r="BF165"/>
  <c r="AA165"/>
  <c r="Y165"/>
  <c r="W165"/>
  <c r="BK165"/>
  <c r="N165"/>
  <c r="BE165"/>
  <c r="BI164"/>
  <c r="BH164"/>
  <c r="BG164"/>
  <c r="BF164"/>
  <c r="AA164"/>
  <c r="AA163"/>
  <c r="Y164"/>
  <c r="Y163"/>
  <c r="W164"/>
  <c r="W163"/>
  <c r="BK164"/>
  <c r="BK163"/>
  <c r="N163"/>
  <c r="N164"/>
  <c r="BE164"/>
  <c r="N99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AA159"/>
  <c r="Y160"/>
  <c r="Y159"/>
  <c r="W160"/>
  <c r="W159"/>
  <c r="BK160"/>
  <c r="BK159"/>
  <c r="N159"/>
  <c r="N160"/>
  <c r="BE160"/>
  <c r="N98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AA152"/>
  <c r="Y153"/>
  <c r="Y152"/>
  <c r="W153"/>
  <c r="W152"/>
  <c r="BK153"/>
  <c r="BK152"/>
  <c r="N152"/>
  <c r="N153"/>
  <c r="BE153"/>
  <c r="N97"/>
  <c r="BI151"/>
  <c r="BH151"/>
  <c r="BG151"/>
  <c r="BF151"/>
  <c r="AA151"/>
  <c r="Y151"/>
  <c r="W151"/>
  <c r="BK151"/>
  <c r="N151"/>
  <c r="BE151"/>
  <c r="BI150"/>
  <c r="BH150"/>
  <c r="BG150"/>
  <c r="BF150"/>
  <c r="AA150"/>
  <c r="AA149"/>
  <c r="AA148"/>
  <c r="Y150"/>
  <c r="Y149"/>
  <c r="Y148"/>
  <c r="W150"/>
  <c r="W149"/>
  <c r="W148"/>
  <c r="BK150"/>
  <c r="BK149"/>
  <c r="N149"/>
  <c r="BK148"/>
  <c r="N148"/>
  <c r="N150"/>
  <c r="BE150"/>
  <c r="N96"/>
  <c r="N95"/>
  <c r="BI147"/>
  <c r="BH147"/>
  <c r="BG147"/>
  <c r="BF147"/>
  <c r="AA147"/>
  <c r="AA146"/>
  <c r="Y147"/>
  <c r="Y146"/>
  <c r="W147"/>
  <c r="W146"/>
  <c r="BK147"/>
  <c r="BK146"/>
  <c r="N146"/>
  <c r="N147"/>
  <c r="BE147"/>
  <c r="N94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AA142"/>
  <c r="Y143"/>
  <c r="Y142"/>
  <c r="W143"/>
  <c r="W142"/>
  <c r="BK143"/>
  <c r="BK142"/>
  <c r="N142"/>
  <c r="N143"/>
  <c r="BE143"/>
  <c r="N93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AA138"/>
  <c r="Y139"/>
  <c r="Y138"/>
  <c r="W139"/>
  <c r="W138"/>
  <c r="BK139"/>
  <c r="BK138"/>
  <c r="N138"/>
  <c r="N139"/>
  <c r="BE139"/>
  <c r="N92"/>
  <c r="BI137"/>
  <c r="BH137"/>
  <c r="BG137"/>
  <c r="BF137"/>
  <c r="AA137"/>
  <c r="Y137"/>
  <c r="W137"/>
  <c r="BK137"/>
  <c r="N137"/>
  <c r="BE137"/>
  <c r="BI136"/>
  <c r="BH136"/>
  <c r="BG136"/>
  <c r="BF136"/>
  <c r="AA136"/>
  <c r="AA135"/>
  <c r="Y136"/>
  <c r="Y135"/>
  <c r="W136"/>
  <c r="W135"/>
  <c r="BK136"/>
  <c r="BK135"/>
  <c r="N135"/>
  <c r="N136"/>
  <c r="BE136"/>
  <c r="N91"/>
  <c r="BI134"/>
  <c r="BH134"/>
  <c r="BG134"/>
  <c r="BF134"/>
  <c r="AA134"/>
  <c r="Y134"/>
  <c r="W134"/>
  <c r="BK134"/>
  <c r="N134"/>
  <c r="BE134"/>
  <c r="BI133"/>
  <c r="BH133"/>
  <c r="BG133"/>
  <c r="BF133"/>
  <c r="AA133"/>
  <c r="AA132"/>
  <c r="AA131"/>
  <c r="AA130"/>
  <c r="Y133"/>
  <c r="Y132"/>
  <c r="Y131"/>
  <c r="Y130"/>
  <c r="W133"/>
  <c r="W132"/>
  <c r="W131"/>
  <c r="W130"/>
  <c i="1" r="AU90"/>
  <c i="4" r="BK133"/>
  <c r="BK132"/>
  <c r="N132"/>
  <c r="BK131"/>
  <c r="N131"/>
  <c r="BK130"/>
  <c r="N130"/>
  <c r="N88"/>
  <c r="N133"/>
  <c r="BE133"/>
  <c r="N90"/>
  <c r="N89"/>
  <c r="F127"/>
  <c r="M126"/>
  <c r="F126"/>
  <c r="F124"/>
  <c r="F122"/>
  <c r="BI111"/>
  <c r="BH111"/>
  <c r="BG111"/>
  <c r="BF111"/>
  <c r="N111"/>
  <c r="BE111"/>
  <c r="BI110"/>
  <c r="BH110"/>
  <c r="BG110"/>
  <c r="BF110"/>
  <c r="N110"/>
  <c r="BE110"/>
  <c r="BI109"/>
  <c r="BH109"/>
  <c r="BG109"/>
  <c r="BF109"/>
  <c r="N109"/>
  <c r="BE109"/>
  <c r="BI108"/>
  <c r="BH108"/>
  <c r="BG108"/>
  <c r="BF108"/>
  <c r="N108"/>
  <c r="BE108"/>
  <c r="BI107"/>
  <c r="BH107"/>
  <c r="BG107"/>
  <c r="BF107"/>
  <c r="N107"/>
  <c r="BE107"/>
  <c r="BI106"/>
  <c r="H36"/>
  <c i="1" r="BD90"/>
  <c i="4" r="BH106"/>
  <c r="H35"/>
  <c i="1" r="BC90"/>
  <c i="4" r="BG106"/>
  <c r="H34"/>
  <c i="1" r="BB90"/>
  <c i="4" r="BF106"/>
  <c r="M33"/>
  <c i="1" r="AW90"/>
  <c i="4" r="H33"/>
  <c i="1" r="BA90"/>
  <c i="4" r="N106"/>
  <c r="N105"/>
  <c r="L113"/>
  <c r="BE106"/>
  <c r="M32"/>
  <c i="1" r="AV90"/>
  <c i="4" r="H32"/>
  <c i="1" r="AZ90"/>
  <c i="4" r="M28"/>
  <c i="1" r="AS90"/>
  <c i="4" r="M27"/>
  <c r="F84"/>
  <c r="M83"/>
  <c r="F83"/>
  <c r="F81"/>
  <c r="F79"/>
  <c r="M30"/>
  <c i="1" r="AG90"/>
  <c i="4" r="L38"/>
  <c r="O21"/>
  <c r="E21"/>
  <c r="M127"/>
  <c r="M84"/>
  <c r="O20"/>
  <c r="O9"/>
  <c r="M124"/>
  <c r="M81"/>
  <c r="F6"/>
  <c r="F121"/>
  <c r="F78"/>
  <c i="3" r="N180"/>
  <c i="1" r="AY89"/>
  <c r="AX89"/>
  <c i="3" r="BI177"/>
  <c r="BH177"/>
  <c r="BG177"/>
  <c r="BF177"/>
  <c r="AA177"/>
  <c r="AA176"/>
  <c r="Y177"/>
  <c r="Y176"/>
  <c r="W177"/>
  <c r="W176"/>
  <c r="BK177"/>
  <c r="BK176"/>
  <c r="N176"/>
  <c r="N177"/>
  <c r="BE177"/>
  <c r="N100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4"/>
  <c r="BH164"/>
  <c r="BG164"/>
  <c r="BF164"/>
  <c r="AA164"/>
  <c r="AA163"/>
  <c r="Y164"/>
  <c r="Y163"/>
  <c r="W164"/>
  <c r="W163"/>
  <c r="BK164"/>
  <c r="BK163"/>
  <c r="N163"/>
  <c r="N164"/>
  <c r="BE164"/>
  <c r="N99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AA159"/>
  <c r="Y160"/>
  <c r="Y159"/>
  <c r="W160"/>
  <c r="W159"/>
  <c r="BK160"/>
  <c r="BK159"/>
  <c r="N159"/>
  <c r="N160"/>
  <c r="BE160"/>
  <c r="N98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5"/>
  <c r="BH155"/>
  <c r="BG155"/>
  <c r="BF155"/>
  <c r="AA155"/>
  <c r="Y155"/>
  <c r="W155"/>
  <c r="BK155"/>
  <c r="N155"/>
  <c r="BE155"/>
  <c r="BI154"/>
  <c r="BH154"/>
  <c r="BG154"/>
  <c r="BF154"/>
  <c r="AA154"/>
  <c r="AA153"/>
  <c r="Y154"/>
  <c r="Y153"/>
  <c r="W154"/>
  <c r="W153"/>
  <c r="BK154"/>
  <c r="BK153"/>
  <c r="N153"/>
  <c r="N154"/>
  <c r="BE154"/>
  <c r="N97"/>
  <c r="BI152"/>
  <c r="BH152"/>
  <c r="BG152"/>
  <c r="BF152"/>
  <c r="AA152"/>
  <c r="Y152"/>
  <c r="W152"/>
  <c r="BK152"/>
  <c r="N152"/>
  <c r="BE152"/>
  <c r="BI151"/>
  <c r="BH151"/>
  <c r="BG151"/>
  <c r="BF151"/>
  <c r="AA151"/>
  <c r="AA150"/>
  <c r="Y151"/>
  <c r="Y150"/>
  <c r="W151"/>
  <c r="W150"/>
  <c r="BK151"/>
  <c r="BK150"/>
  <c r="N150"/>
  <c r="N151"/>
  <c r="BE151"/>
  <c r="N96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AA146"/>
  <c r="AA145"/>
  <c r="Y147"/>
  <c r="Y146"/>
  <c r="Y145"/>
  <c r="W147"/>
  <c r="W146"/>
  <c r="W145"/>
  <c r="BK147"/>
  <c r="BK146"/>
  <c r="N146"/>
  <c r="BK145"/>
  <c r="N145"/>
  <c r="N147"/>
  <c r="BE147"/>
  <c r="N95"/>
  <c r="N94"/>
  <c r="BI144"/>
  <c r="BH144"/>
  <c r="BG144"/>
  <c r="BF144"/>
  <c r="AA144"/>
  <c r="AA143"/>
  <c r="Y144"/>
  <c r="Y143"/>
  <c r="W144"/>
  <c r="W143"/>
  <c r="BK144"/>
  <c r="BK143"/>
  <c r="N143"/>
  <c r="N144"/>
  <c r="BE144"/>
  <c r="N9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AA139"/>
  <c r="Y140"/>
  <c r="Y139"/>
  <c r="W140"/>
  <c r="W139"/>
  <c r="BK140"/>
  <c r="BK139"/>
  <c r="N139"/>
  <c r="N140"/>
  <c r="BE140"/>
  <c r="N92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3"/>
  <c r="BH133"/>
  <c r="BG133"/>
  <c r="BF133"/>
  <c r="AA133"/>
  <c r="AA132"/>
  <c r="Y133"/>
  <c r="Y132"/>
  <c r="W133"/>
  <c r="W132"/>
  <c r="BK133"/>
  <c r="BK132"/>
  <c r="N132"/>
  <c r="N133"/>
  <c r="BE133"/>
  <c r="N91"/>
  <c r="BI131"/>
  <c r="BH131"/>
  <c r="BG131"/>
  <c r="BF131"/>
  <c r="AA131"/>
  <c r="Y131"/>
  <c r="W131"/>
  <c r="BK131"/>
  <c r="N131"/>
  <c r="BE131"/>
  <c r="BI130"/>
  <c r="BH130"/>
  <c r="BG130"/>
  <c r="BF130"/>
  <c r="AA130"/>
  <c r="AA129"/>
  <c r="AA128"/>
  <c r="AA127"/>
  <c r="Y130"/>
  <c r="Y129"/>
  <c r="Y128"/>
  <c r="Y127"/>
  <c r="W130"/>
  <c r="W129"/>
  <c r="W128"/>
  <c r="W127"/>
  <c i="1" r="AU89"/>
  <c i="3" r="BK130"/>
  <c r="BK129"/>
  <c r="N129"/>
  <c r="BK128"/>
  <c r="N128"/>
  <c r="BK127"/>
  <c r="N127"/>
  <c r="N88"/>
  <c r="N130"/>
  <c r="BE130"/>
  <c r="N90"/>
  <c r="N89"/>
  <c r="F124"/>
  <c r="M123"/>
  <c r="F123"/>
  <c r="F121"/>
  <c r="F11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H36"/>
  <c i="1" r="BD89"/>
  <c i="3" r="BH103"/>
  <c r="H35"/>
  <c i="1" r="BC89"/>
  <c i="3" r="BG103"/>
  <c r="H34"/>
  <c i="1" r="BB89"/>
  <c i="3" r="BF103"/>
  <c r="M33"/>
  <c i="1" r="AW89"/>
  <c i="3" r="H33"/>
  <c i="1" r="BA89"/>
  <c i="3" r="N103"/>
  <c r="N102"/>
  <c r="L110"/>
  <c r="BE103"/>
  <c r="M32"/>
  <c i="1" r="AV89"/>
  <c i="3" r="H32"/>
  <c i="1" r="AZ89"/>
  <c i="3" r="M28"/>
  <c i="1" r="AS89"/>
  <c i="3" r="M27"/>
  <c r="F84"/>
  <c r="M83"/>
  <c r="F83"/>
  <c r="F81"/>
  <c r="F79"/>
  <c r="M30"/>
  <c i="1" r="AG89"/>
  <c i="3" r="L38"/>
  <c r="O21"/>
  <c r="E21"/>
  <c r="M124"/>
  <c r="M84"/>
  <c r="O20"/>
  <c r="O9"/>
  <c r="M121"/>
  <c r="M81"/>
  <c r="F6"/>
  <c r="F118"/>
  <c r="F78"/>
  <c i="2" r="N279"/>
  <c i="1" r="AY88"/>
  <c r="AX88"/>
  <c i="2" r="BI278"/>
  <c r="BH278"/>
  <c r="BG278"/>
  <c r="BF278"/>
  <c r="AA278"/>
  <c r="Y278"/>
  <c r="W278"/>
  <c r="BK278"/>
  <c r="N278"/>
  <c r="BE278"/>
  <c r="BI277"/>
  <c r="BH277"/>
  <c r="BG277"/>
  <c r="BF277"/>
  <c r="AA277"/>
  <c r="Y277"/>
  <c r="W277"/>
  <c r="BK277"/>
  <c r="N277"/>
  <c r="BE277"/>
  <c r="BI276"/>
  <c r="BH276"/>
  <c r="BG276"/>
  <c r="BF276"/>
  <c r="AA276"/>
  <c r="Y276"/>
  <c r="W276"/>
  <c r="BK276"/>
  <c r="N276"/>
  <c r="BE276"/>
  <c r="BI275"/>
  <c r="BH275"/>
  <c r="BG275"/>
  <c r="BF275"/>
  <c r="AA275"/>
  <c r="Y275"/>
  <c r="W275"/>
  <c r="BK275"/>
  <c r="N275"/>
  <c r="BE275"/>
  <c r="BI271"/>
  <c r="BH271"/>
  <c r="BG271"/>
  <c r="BF271"/>
  <c r="AA271"/>
  <c r="AA270"/>
  <c r="Y271"/>
  <c r="Y270"/>
  <c r="W271"/>
  <c r="W270"/>
  <c r="BK271"/>
  <c r="BK270"/>
  <c r="N270"/>
  <c r="N271"/>
  <c r="BE271"/>
  <c r="N99"/>
  <c r="BI269"/>
  <c r="BH269"/>
  <c r="BG269"/>
  <c r="BF269"/>
  <c r="AA269"/>
  <c r="Y269"/>
  <c r="W269"/>
  <c r="BK269"/>
  <c r="N269"/>
  <c r="BE269"/>
  <c r="BI265"/>
  <c r="BH265"/>
  <c r="BG265"/>
  <c r="BF265"/>
  <c r="AA265"/>
  <c r="Y265"/>
  <c r="W265"/>
  <c r="BK265"/>
  <c r="N265"/>
  <c r="BE265"/>
  <c r="BI261"/>
  <c r="BH261"/>
  <c r="BG261"/>
  <c r="BF261"/>
  <c r="AA261"/>
  <c r="Y261"/>
  <c r="W261"/>
  <c r="BK261"/>
  <c r="N261"/>
  <c r="BE261"/>
  <c r="BI259"/>
  <c r="BH259"/>
  <c r="BG259"/>
  <c r="BF259"/>
  <c r="AA259"/>
  <c r="Y259"/>
  <c r="W259"/>
  <c r="BK259"/>
  <c r="N259"/>
  <c r="BE259"/>
  <c r="BI256"/>
  <c r="BH256"/>
  <c r="BG256"/>
  <c r="BF256"/>
  <c r="AA256"/>
  <c r="AA255"/>
  <c r="Y256"/>
  <c r="Y255"/>
  <c r="W256"/>
  <c r="W255"/>
  <c r="BK256"/>
  <c r="BK255"/>
  <c r="N255"/>
  <c r="N256"/>
  <c r="BE256"/>
  <c r="N98"/>
  <c r="BI254"/>
  <c r="BH254"/>
  <c r="BG254"/>
  <c r="BF254"/>
  <c r="AA254"/>
  <c r="Y254"/>
  <c r="W254"/>
  <c r="BK254"/>
  <c r="N254"/>
  <c r="BE254"/>
  <c r="BI253"/>
  <c r="BH253"/>
  <c r="BG253"/>
  <c r="BF253"/>
  <c r="AA253"/>
  <c r="Y253"/>
  <c r="W253"/>
  <c r="BK253"/>
  <c r="N253"/>
  <c r="BE253"/>
  <c r="BI252"/>
  <c r="BH252"/>
  <c r="BG252"/>
  <c r="BF252"/>
  <c r="AA252"/>
  <c r="Y252"/>
  <c r="W252"/>
  <c r="BK252"/>
  <c r="N252"/>
  <c r="BE252"/>
  <c r="BI251"/>
  <c r="BH251"/>
  <c r="BG251"/>
  <c r="BF251"/>
  <c r="AA251"/>
  <c r="Y251"/>
  <c r="W251"/>
  <c r="BK251"/>
  <c r="N251"/>
  <c r="BE251"/>
  <c r="BI250"/>
  <c r="BH250"/>
  <c r="BG250"/>
  <c r="BF250"/>
  <c r="AA250"/>
  <c r="Y250"/>
  <c r="W250"/>
  <c r="BK250"/>
  <c r="N250"/>
  <c r="BE250"/>
  <c r="BI248"/>
  <c r="BH248"/>
  <c r="BG248"/>
  <c r="BF248"/>
  <c r="AA248"/>
  <c r="Y248"/>
  <c r="W248"/>
  <c r="BK248"/>
  <c r="N248"/>
  <c r="BE248"/>
  <c r="BI247"/>
  <c r="BH247"/>
  <c r="BG247"/>
  <c r="BF247"/>
  <c r="AA247"/>
  <c r="Y247"/>
  <c r="W247"/>
  <c r="BK247"/>
  <c r="N247"/>
  <c r="BE247"/>
  <c r="BI244"/>
  <c r="BH244"/>
  <c r="BG244"/>
  <c r="BF244"/>
  <c r="AA244"/>
  <c r="Y244"/>
  <c r="W244"/>
  <c r="BK244"/>
  <c r="N244"/>
  <c r="BE244"/>
  <c r="BI242"/>
  <c r="BH242"/>
  <c r="BG242"/>
  <c r="BF242"/>
  <c r="AA242"/>
  <c r="Y242"/>
  <c r="W242"/>
  <c r="BK242"/>
  <c r="N242"/>
  <c r="BE242"/>
  <c r="BI241"/>
  <c r="BH241"/>
  <c r="BG241"/>
  <c r="BF241"/>
  <c r="AA241"/>
  <c r="Y241"/>
  <c r="W241"/>
  <c r="BK241"/>
  <c r="N241"/>
  <c r="BE241"/>
  <c r="BI240"/>
  <c r="BH240"/>
  <c r="BG240"/>
  <c r="BF240"/>
  <c r="AA240"/>
  <c r="Y240"/>
  <c r="W240"/>
  <c r="BK240"/>
  <c r="N240"/>
  <c r="BE240"/>
  <c r="BI239"/>
  <c r="BH239"/>
  <c r="BG239"/>
  <c r="BF239"/>
  <c r="AA239"/>
  <c r="Y239"/>
  <c r="W239"/>
  <c r="BK239"/>
  <c r="N239"/>
  <c r="BE239"/>
  <c r="BI238"/>
  <c r="BH238"/>
  <c r="BG238"/>
  <c r="BF238"/>
  <c r="AA238"/>
  <c r="AA237"/>
  <c r="Y238"/>
  <c r="Y237"/>
  <c r="W238"/>
  <c r="W237"/>
  <c r="BK238"/>
  <c r="BK237"/>
  <c r="N237"/>
  <c r="N238"/>
  <c r="BE238"/>
  <c r="N97"/>
  <c r="BI236"/>
  <c r="BH236"/>
  <c r="BG236"/>
  <c r="BF236"/>
  <c r="AA236"/>
  <c r="Y236"/>
  <c r="W236"/>
  <c r="BK236"/>
  <c r="N236"/>
  <c r="BE236"/>
  <c r="BI235"/>
  <c r="BH235"/>
  <c r="BG235"/>
  <c r="BF235"/>
  <c r="AA235"/>
  <c r="Y235"/>
  <c r="W235"/>
  <c r="BK235"/>
  <c r="N235"/>
  <c r="BE235"/>
  <c r="BI234"/>
  <c r="BH234"/>
  <c r="BG234"/>
  <c r="BF234"/>
  <c r="AA234"/>
  <c r="Y234"/>
  <c r="W234"/>
  <c r="BK234"/>
  <c r="N234"/>
  <c r="BE234"/>
  <c r="BI233"/>
  <c r="BH233"/>
  <c r="BG233"/>
  <c r="BF233"/>
  <c r="AA233"/>
  <c r="Y233"/>
  <c r="W233"/>
  <c r="BK233"/>
  <c r="N233"/>
  <c r="BE233"/>
  <c r="BI232"/>
  <c r="BH232"/>
  <c r="BG232"/>
  <c r="BF232"/>
  <c r="AA232"/>
  <c r="Y232"/>
  <c r="W232"/>
  <c r="BK232"/>
  <c r="N232"/>
  <c r="BE232"/>
  <c r="BI231"/>
  <c r="BH231"/>
  <c r="BG231"/>
  <c r="BF231"/>
  <c r="AA231"/>
  <c r="Y231"/>
  <c r="W231"/>
  <c r="BK231"/>
  <c r="N231"/>
  <c r="BE231"/>
  <c r="BI230"/>
  <c r="BH230"/>
  <c r="BG230"/>
  <c r="BF230"/>
  <c r="AA230"/>
  <c r="Y230"/>
  <c r="W230"/>
  <c r="BK230"/>
  <c r="N230"/>
  <c r="BE230"/>
  <c r="BI229"/>
  <c r="BH229"/>
  <c r="BG229"/>
  <c r="BF229"/>
  <c r="AA229"/>
  <c r="Y229"/>
  <c r="W229"/>
  <c r="BK229"/>
  <c r="N229"/>
  <c r="BE229"/>
  <c r="BI227"/>
  <c r="BH227"/>
  <c r="BG227"/>
  <c r="BF227"/>
  <c r="AA227"/>
  <c r="Y227"/>
  <c r="W227"/>
  <c r="BK227"/>
  <c r="N227"/>
  <c r="BE227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/>
  <c r="BI224"/>
  <c r="BH224"/>
  <c r="BG224"/>
  <c r="BF224"/>
  <c r="AA224"/>
  <c r="Y224"/>
  <c r="W224"/>
  <c r="BK224"/>
  <c r="N224"/>
  <c r="BE224"/>
  <c r="BI222"/>
  <c r="BH222"/>
  <c r="BG222"/>
  <c r="BF222"/>
  <c r="AA222"/>
  <c r="Y222"/>
  <c r="W222"/>
  <c r="BK222"/>
  <c r="N222"/>
  <c r="BE222"/>
  <c r="BI213"/>
  <c r="BH213"/>
  <c r="BG213"/>
  <c r="BF213"/>
  <c r="AA213"/>
  <c r="Y213"/>
  <c r="W213"/>
  <c r="BK213"/>
  <c r="N213"/>
  <c r="BE213"/>
  <c r="BI205"/>
  <c r="BH205"/>
  <c r="BG205"/>
  <c r="BF205"/>
  <c r="AA205"/>
  <c r="Y205"/>
  <c r="W205"/>
  <c r="BK205"/>
  <c r="N205"/>
  <c r="BE205"/>
  <c r="BI200"/>
  <c r="BH200"/>
  <c r="BG200"/>
  <c r="BF200"/>
  <c r="AA200"/>
  <c r="Y200"/>
  <c r="W200"/>
  <c r="BK200"/>
  <c r="N200"/>
  <c r="BE200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1"/>
  <c r="BH161"/>
  <c r="BG161"/>
  <c r="BF161"/>
  <c r="AA161"/>
  <c r="AA160"/>
  <c r="Y161"/>
  <c r="Y160"/>
  <c r="W161"/>
  <c r="W160"/>
  <c r="BK161"/>
  <c r="BK160"/>
  <c r="N160"/>
  <c r="N161"/>
  <c r="BE161"/>
  <c r="N96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4"/>
  <c r="BH154"/>
  <c r="BG154"/>
  <c r="BF154"/>
  <c r="AA154"/>
  <c r="Y154"/>
  <c r="W154"/>
  <c r="BK154"/>
  <c r="N154"/>
  <c r="BE154"/>
  <c r="BI153"/>
  <c r="BH153"/>
  <c r="BG153"/>
  <c r="BF153"/>
  <c r="AA153"/>
  <c r="AA152"/>
  <c r="AA151"/>
  <c r="Y153"/>
  <c r="Y152"/>
  <c r="Y151"/>
  <c r="W153"/>
  <c r="W152"/>
  <c r="W151"/>
  <c r="BK153"/>
  <c r="BK152"/>
  <c r="N152"/>
  <c r="BK151"/>
  <c r="N151"/>
  <c r="N153"/>
  <c r="BE153"/>
  <c r="N95"/>
  <c r="N94"/>
  <c r="BI150"/>
  <c r="BH150"/>
  <c r="BG150"/>
  <c r="BF150"/>
  <c r="AA150"/>
  <c r="AA149"/>
  <c r="Y150"/>
  <c r="Y149"/>
  <c r="W150"/>
  <c r="W149"/>
  <c r="BK150"/>
  <c r="BK149"/>
  <c r="N149"/>
  <c r="N150"/>
  <c r="BE150"/>
  <c r="N93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AA145"/>
  <c r="Y146"/>
  <c r="Y145"/>
  <c r="W146"/>
  <c r="W145"/>
  <c r="BK146"/>
  <c r="BK145"/>
  <c r="N145"/>
  <c r="N146"/>
  <c r="BE146"/>
  <c r="N92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0"/>
  <c r="BH140"/>
  <c r="BG140"/>
  <c r="BF140"/>
  <c r="AA140"/>
  <c r="Y140"/>
  <c r="W140"/>
  <c r="BK140"/>
  <c r="N140"/>
  <c r="BE140"/>
  <c r="BI139"/>
  <c r="BH139"/>
  <c r="BG139"/>
  <c r="BF139"/>
  <c r="AA139"/>
  <c r="AA138"/>
  <c r="Y139"/>
  <c r="Y138"/>
  <c r="W139"/>
  <c r="W138"/>
  <c r="BK139"/>
  <c r="BK138"/>
  <c r="N138"/>
  <c r="N139"/>
  <c r="BE139"/>
  <c r="N91"/>
  <c r="BI132"/>
  <c r="BH132"/>
  <c r="BG132"/>
  <c r="BF132"/>
  <c r="AA132"/>
  <c r="Y132"/>
  <c r="W132"/>
  <c r="BK132"/>
  <c r="N132"/>
  <c r="BE132"/>
  <c r="BI129"/>
  <c r="BH129"/>
  <c r="BG129"/>
  <c r="BF129"/>
  <c r="AA129"/>
  <c r="AA128"/>
  <c r="AA127"/>
  <c r="AA126"/>
  <c r="Y129"/>
  <c r="Y128"/>
  <c r="Y127"/>
  <c r="Y126"/>
  <c r="W129"/>
  <c r="W128"/>
  <c r="W127"/>
  <c r="W126"/>
  <c i="1" r="AU88"/>
  <c i="2" r="BK129"/>
  <c r="BK128"/>
  <c r="N128"/>
  <c r="BK127"/>
  <c r="N127"/>
  <c r="BK126"/>
  <c r="N126"/>
  <c r="N88"/>
  <c r="N129"/>
  <c r="BE129"/>
  <c r="N90"/>
  <c r="N89"/>
  <c r="F123"/>
  <c r="M122"/>
  <c r="F122"/>
  <c r="F120"/>
  <c r="F11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H36"/>
  <c i="1" r="BD88"/>
  <c i="2" r="BH102"/>
  <c r="H35"/>
  <c i="1" r="BC88"/>
  <c i="2" r="BG102"/>
  <c r="H34"/>
  <c i="1" r="BB88"/>
  <c i="2" r="BF102"/>
  <c r="M33"/>
  <c i="1" r="AW88"/>
  <c i="2" r="H33"/>
  <c i="1" r="BA88"/>
  <c i="2" r="N102"/>
  <c r="N101"/>
  <c r="L109"/>
  <c r="BE102"/>
  <c r="M32"/>
  <c i="1" r="AV88"/>
  <c i="2" r="H32"/>
  <c i="1" r="AZ88"/>
  <c i="2" r="M28"/>
  <c i="1" r="AS88"/>
  <c i="2" r="M27"/>
  <c r="F84"/>
  <c r="M83"/>
  <c r="F83"/>
  <c r="F81"/>
  <c r="F79"/>
  <c r="M30"/>
  <c i="1" r="AG88"/>
  <c i="2" r="L38"/>
  <c r="O21"/>
  <c r="E21"/>
  <c r="M123"/>
  <c r="M84"/>
  <c r="O20"/>
  <c r="O9"/>
  <c r="M120"/>
  <c r="M81"/>
  <c r="F6"/>
  <c r="F117"/>
  <c r="F78"/>
  <c i="1" r="CK103"/>
  <c r="CJ103"/>
  <c r="CI103"/>
  <c r="CC103"/>
  <c r="CH103"/>
  <c r="CB103"/>
  <c r="CG103"/>
  <c r="CA103"/>
  <c r="CF103"/>
  <c r="BZ103"/>
  <c r="CE103"/>
  <c r="CK102"/>
  <c r="CJ102"/>
  <c r="CI102"/>
  <c r="CC102"/>
  <c r="CH102"/>
  <c r="CB102"/>
  <c r="CG102"/>
  <c r="CA102"/>
  <c r="CF102"/>
  <c r="BZ102"/>
  <c r="CE102"/>
  <c r="CK101"/>
  <c r="CJ101"/>
  <c r="CI101"/>
  <c r="CC101"/>
  <c r="CH101"/>
  <c r="CB101"/>
  <c r="CG101"/>
  <c r="CA101"/>
  <c r="CF101"/>
  <c r="BZ101"/>
  <c r="CE101"/>
  <c r="CK100"/>
  <c r="CJ100"/>
  <c r="CI100"/>
  <c r="CH100"/>
  <c r="CG100"/>
  <c r="CF100"/>
  <c r="BZ100"/>
  <c r="CE100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103"/>
  <c r="CD103"/>
  <c r="AV103"/>
  <c r="BY103"/>
  <c r="AN103"/>
  <c r="AG102"/>
  <c r="CD102"/>
  <c r="AV102"/>
  <c r="BY102"/>
  <c r="AN102"/>
  <c r="AG101"/>
  <c r="CD101"/>
  <c r="AV101"/>
  <c r="BY101"/>
  <c r="AN101"/>
  <c r="AG100"/>
  <c r="AG99"/>
  <c r="AK27"/>
  <c r="AG105"/>
  <c r="CD100"/>
  <c r="W31"/>
  <c r="AV100"/>
  <c r="BY100"/>
  <c r="AK31"/>
  <c r="AN100"/>
  <c r="AN99"/>
  <c r="AT97"/>
  <c r="AN97"/>
  <c r="AT96"/>
  <c r="AN96"/>
  <c r="AT95"/>
  <c r="AN95"/>
  <c r="AT94"/>
  <c r="AN94"/>
  <c r="AT93"/>
  <c r="AN93"/>
  <c r="AT92"/>
  <c r="AN92"/>
  <c r="AT91"/>
  <c r="AN91"/>
  <c r="AT90"/>
  <c r="AN90"/>
  <c r="AT89"/>
  <c r="AN89"/>
  <c r="AT88"/>
  <c r="AN88"/>
  <c r="AN87"/>
  <c r="AN105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<sst xmlns="http://schemas.openxmlformats.org/spreadsheetml/2006/main">
  <si>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</si>
  <si>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</si>
  <si>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</si>
  <si>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</si>
  <si>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</si>
  <si>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</si>
  <si>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</si>
  <si>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</si>
  <si>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</si>
  <si>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</si>
  <si>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</si>
  <si>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</si>
  <si>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</si>
  <si>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</si>
  <si>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</si>
  <si>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</si>
  <si>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</si>
  <si>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Hl181129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</si>
  <si>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</si>
  <si>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</si>
  <si>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VD_Nove_Mlyny_oprava_stavebni_casti_objektu_MVE_I_etapa</t>
  </si>
  <si>
    <t>JKSO:</t>
  </si>
  <si>
    <t/>
  </si>
  <si>
    <t>CC-CZ:</t>
  </si>
  <si>
    <t>Místo:</t>
  </si>
  <si>
    <t>Nové Mlýny</t>
  </si>
  <si>
    <t>Datum:</t>
  </si>
  <si>
    <t>30. 11. 2018</t>
  </si>
  <si>
    <t>Objednatel:</t>
  </si>
  <si>
    <t>IČ:</t>
  </si>
  <si>
    <t>Povodí Moravy, s.p.</t>
  </si>
  <si>
    <t>DIČ:</t>
  </si>
  <si>
    <t>Zhotovitel:</t>
  </si>
  <si>
    <t>Vyplň údaj</t>
  </si>
  <si>
    <t>Projektant:</t>
  </si>
  <si>
    <t>ing. Jan Hladiš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</si>
  <si>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</si>
  <si>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</si>
  <si>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</si>
  <si>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</si>
  <si>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</si>
  <si>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</si>
  <si>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</si>
  <si>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</si>
  <si>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</si>
  <si>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</si>
  <si>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</si>
  <si>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</si>
  <si>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</si>
  <si>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</si>
  <si>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</si>
  <si>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</si>
  <si>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</si>
  <si>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</si>
  <si>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</si>
  <si>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</si>
  <si>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</si>
  <si>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</si>
  <si>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</si>
  <si>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</si>
  <si>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</si>
  <si>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</si>
  <si>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</si>
  <si>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</si>
  <si>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</si>
  <si>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</si>
  <si>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</si>
  <si>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</si>
  <si>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</si>
  <si>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</si>
  <si>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</si>
  <si>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</si>
  <si>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</si>
  <si>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</si>
  <si>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</si>
  <si>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</si>
  <si>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</si>
  <si>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</si>
  <si>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</si>
  <si>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</si>
  <si>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</si>
  <si>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</si>
  <si>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{c73ede6f-d80d-4980-a293-7b1e16374059}</t>
  </si>
  <si>
    <t>{00000000-0000-0000-0000-000000000000}</t>
  </si>
  <si>
    <t>/</t>
  </si>
  <si>
    <t>SO 01.0</t>
  </si>
  <si>
    <t>Oprava stavební části MVE</t>
  </si>
  <si>
    <t>1</t>
  </si>
  <si>
    <t>{ed96b840-46f3-492d-9027-669ee29f61a5}</t>
  </si>
  <si>
    <t>SO 01.1</t>
  </si>
  <si>
    <t>Půdorys patra na kótě 164,00</t>
  </si>
  <si>
    <t>{8819fcbf-e5bb-48e1-87e1-0408f462ff49}</t>
  </si>
  <si>
    <t>SO 01.2</t>
  </si>
  <si>
    <t>Půdorys patra na kótě 168,5</t>
  </si>
  <si>
    <t>{90821463-fa25-443f-b9a9-1e21e8ef53c0}</t>
  </si>
  <si>
    <t>SO 01.3</t>
  </si>
  <si>
    <t>Půdorys patra na kótě 172,5</t>
  </si>
  <si>
    <t>{3a7808fc-473d-4492-aca8-8d8d2261fbd9}</t>
  </si>
  <si>
    <t>SO 01.4</t>
  </si>
  <si>
    <t>Půdorys patra na kótě 175,7</t>
  </si>
  <si>
    <t>{457f958f-9a95-4dbb-95d2-95292f9f1158}</t>
  </si>
  <si>
    <t>SO 01.5</t>
  </si>
  <si>
    <t>Zdravotní instalace</t>
  </si>
  <si>
    <t>{66133502-2fc5-440c-82ff-22adedb5ecbc}</t>
  </si>
  <si>
    <t>SO 01.6</t>
  </si>
  <si>
    <t>Elektročást</t>
  </si>
  <si>
    <t>{f8a494a0-fe65-4e82-b63a-2bddf9740a3e}</t>
  </si>
  <si>
    <t>SO 03</t>
  </si>
  <si>
    <t>Veřejné osvětlení</t>
  </si>
  <si>
    <t>{67475f5b-1ade-46f6-b340-d91b7156bdd4}</t>
  </si>
  <si>
    <t>SO 04</t>
  </si>
  <si>
    <t>Oprava oplocení a brány</t>
  </si>
  <si>
    <t>{723f153f-2866-4ec0-90df-b418a5ac1a04}</t>
  </si>
  <si>
    <t>VRN</t>
  </si>
  <si>
    <t>Vedlejší rozpočtové náklady</t>
  </si>
  <si>
    <t>{e25ad5ff-609d-40ea-a419-4c6e1e4a408f}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</si>
  <si>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</si>
  <si>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</si>
  <si>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</si>
  <si>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</si>
  <si>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</si>
  <si>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</si>
  <si>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</si>
  <si>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</si>
  <si>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</si>
  <si>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</si>
  <si>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</si>
  <si>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</si>
  <si>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</si>
  <si>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</si>
  <si>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</si>
  <si>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</si>
  <si>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</si>
  <si>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01.0 - Oprava stavební části MVE</t>
  </si>
  <si>
    <t>bude určen výběrem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</si>
  <si>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</si>
  <si>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</si>
  <si>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</si>
  <si>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</si>
  <si>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</si>
  <si>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</si>
  <si>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</si>
  <si>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</si>
  <si>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</si>
  <si>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</si>
  <si>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</si>
  <si>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</si>
  <si>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</si>
  <si>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</si>
  <si>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</si>
  <si>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782 - Dokončovací práce - obklady z kamene</t>
  </si>
  <si>
    <t xml:space="preserve">    783 - Dokončovací práce - nátěry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</si>
  <si>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</si>
  <si>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</si>
  <si>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</si>
  <si>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</si>
  <si>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</si>
  <si>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</si>
  <si>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</si>
  <si>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</si>
  <si>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</si>
  <si>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</si>
  <si>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</si>
  <si>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</si>
  <si>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</si>
  <si>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</si>
  <si>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</si>
  <si>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</si>
  <si>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</si>
  <si>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</si>
  <si>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</si>
  <si>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</si>
  <si>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</si>
  <si>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</si>
  <si>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</si>
  <si>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</si>
  <si>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622331341</t>
  </si>
  <si>
    <t>Cementová omítka štuková dvouvrstvá vnějších stěn nanášená strojně</t>
  </si>
  <si>
    <t>m2</t>
  </si>
  <si>
    <t>4</t>
  </si>
  <si>
    <t>828895540</t>
  </si>
  <si>
    <t>"Budova MVE" 455</t>
  </si>
  <si>
    <t>VV</t>
  </si>
  <si>
    <t>"Objekt trafostanice VN" 25</t>
  </si>
  <si>
    <t>629995211</t>
  </si>
  <si>
    <t>Očištění vnějších ploch otryskáním nesušeným křemičitým pískem omítnutého povrchu</t>
  </si>
  <si>
    <t>1966896006</t>
  </si>
  <si>
    <t>"Freska" 60</t>
  </si>
  <si>
    <t>"Kamenný sokl" 25</t>
  </si>
  <si>
    <t>"Kamenné plochy trafostanice" 75</t>
  </si>
  <si>
    <t>3</t>
  </si>
  <si>
    <t>941321122</t>
  </si>
  <si>
    <t>Montáž lešení řadového modulového těžkého zatížení do 300 kg/m2 š do 1,5 m v do 25 m</t>
  </si>
  <si>
    <t>-1908824460</t>
  </si>
  <si>
    <t>941321221</t>
  </si>
  <si>
    <t>Příplatek k lešení řadovému modulovému těžkému š 1,5 m v do 25 m za první a ZKD den použití</t>
  </si>
  <si>
    <t>-875625800</t>
  </si>
  <si>
    <t>884*30</t>
  </si>
  <si>
    <t>5</t>
  </si>
  <si>
    <t>941321822</t>
  </si>
  <si>
    <t>Demontáž lešení řadového modulového těžkého zatížení do 300 kg/m2 š do 1,5 m v do 25 m</t>
  </si>
  <si>
    <t>275854169</t>
  </si>
  <si>
    <t>6</t>
  </si>
  <si>
    <t>181129-9-01</t>
  </si>
  <si>
    <t>Doprava lešení</t>
  </si>
  <si>
    <t>kpl</t>
  </si>
  <si>
    <t>1768276639</t>
  </si>
  <si>
    <t>7</t>
  </si>
  <si>
    <t>967032975</t>
  </si>
  <si>
    <t>Odsekání plošných fasádních prvků předsazených před líc zdiva přes 80 mm</t>
  </si>
  <si>
    <t>-748595024</t>
  </si>
  <si>
    <t>8</t>
  </si>
  <si>
    <t>997013831</t>
  </si>
  <si>
    <t xml:space="preserve">Poplatek za uložení na skládce (skládkovné) </t>
  </si>
  <si>
    <t>t</t>
  </si>
  <si>
    <t>369969870</t>
  </si>
  <si>
    <t>9</t>
  </si>
  <si>
    <t>997221571</t>
  </si>
  <si>
    <t>Vodorovná doprava vybouraných hmot do 1 km</t>
  </si>
  <si>
    <t>-898883851</t>
  </si>
  <si>
    <t>10</t>
  </si>
  <si>
    <t>997221579</t>
  </si>
  <si>
    <t>Příplatek ZKD 1 km u vodorovné dopravy vybouraných hmot</t>
  </si>
  <si>
    <t>-1873862134</t>
  </si>
  <si>
    <t>11</t>
  </si>
  <si>
    <t>998011003</t>
  </si>
  <si>
    <t>Přesun hmot pro budovy zděné v do 24 m</t>
  </si>
  <si>
    <t>271117729</t>
  </si>
  <si>
    <t>12</t>
  </si>
  <si>
    <t>764206105</t>
  </si>
  <si>
    <t>Montáž oplechování rovných parapetů rš do 400 mm</t>
  </si>
  <si>
    <t>m</t>
  </si>
  <si>
    <t>16</t>
  </si>
  <si>
    <t>-1555761176</t>
  </si>
  <si>
    <t>13</t>
  </si>
  <si>
    <t>M</t>
  </si>
  <si>
    <t>1388010R</t>
  </si>
  <si>
    <t>plech - oplechování parapetu</t>
  </si>
  <si>
    <t>32</t>
  </si>
  <si>
    <t>1469794936</t>
  </si>
  <si>
    <t>59*0,25</t>
  </si>
  <si>
    <t>14</t>
  </si>
  <si>
    <t>764206165</t>
  </si>
  <si>
    <t>Příplatek k montáži oplechování parapetů za zvýšenou pracnost rohů rovných parapetů rš do 400 mm</t>
  </si>
  <si>
    <t>kus</t>
  </si>
  <si>
    <t>-533530374</t>
  </si>
  <si>
    <t>764511601</t>
  </si>
  <si>
    <t>Žlab podokapní půlkruhový z Pz s povrchovou úpravou rš 250 mm</t>
  </si>
  <si>
    <t>1916815092</t>
  </si>
  <si>
    <t>764518422</t>
  </si>
  <si>
    <t>Svody kruhové včetně objímek, kolen, odskoků z Pz plechu průměru 100 mm</t>
  </si>
  <si>
    <t>614571109</t>
  </si>
  <si>
    <t>17</t>
  </si>
  <si>
    <t>998764203</t>
  </si>
  <si>
    <t>Přesun hmot procentní pro konstrukce klempířské v objektech v do 24 m</t>
  </si>
  <si>
    <t>%</t>
  </si>
  <si>
    <t>149692228</t>
  </si>
  <si>
    <t>18</t>
  </si>
  <si>
    <t>766622116</t>
  </si>
  <si>
    <t>Montáž plastových oken plochy přes 1 m2 pevných výšky do 2,5 m s rámem do zdiva</t>
  </si>
  <si>
    <t>-1005104857</t>
  </si>
  <si>
    <t>"04" 1,314</t>
  </si>
  <si>
    <t>"05" 2,88</t>
  </si>
  <si>
    <t>"12" 3*8,46</t>
  </si>
  <si>
    <t>"13" 2*4,32</t>
  </si>
  <si>
    <t>"14"4,05</t>
  </si>
  <si>
    <t>19</t>
  </si>
  <si>
    <t>D181129-766-04</t>
  </si>
  <si>
    <t>Jednoduché plastové okno 73x180 cm - pol. 04</t>
  </si>
  <si>
    <t>697862109</t>
  </si>
  <si>
    <t>20</t>
  </si>
  <si>
    <t>D181129-766-05a</t>
  </si>
  <si>
    <t>Sdružené plastové okno 158,8x180 cm - pol. 05</t>
  </si>
  <si>
    <t>-1346771338</t>
  </si>
  <si>
    <t>D181129-766-12</t>
  </si>
  <si>
    <t>Sdružené plastové okno 470x180 cm - pol. 12</t>
  </si>
  <si>
    <t>-1554387865</t>
  </si>
  <si>
    <t>22</t>
  </si>
  <si>
    <t>D181129-766-13</t>
  </si>
  <si>
    <t>Sdružené plastové okno 240x180 cm - pol. 13</t>
  </si>
  <si>
    <t>570742792</t>
  </si>
  <si>
    <t>23</t>
  </si>
  <si>
    <t>D181129-766-14</t>
  </si>
  <si>
    <t>Sdružené plastové okno 240x180 cm - pol. 14</t>
  </si>
  <si>
    <t>749322809</t>
  </si>
  <si>
    <t>24</t>
  </si>
  <si>
    <t>766622131</t>
  </si>
  <si>
    <t>Montáž plastových oken plochy přes 1 m2 otevíravých výšky do 1,5 m s rámem do zdiva</t>
  </si>
  <si>
    <t>644443134</t>
  </si>
  <si>
    <t>"06" 1,35</t>
  </si>
  <si>
    <t>25</t>
  </si>
  <si>
    <t>D181129-766-06</t>
  </si>
  <si>
    <t>Jednoduchá plastové okno 150x90 cm - pol. 06</t>
  </si>
  <si>
    <t>-1307462462</t>
  </si>
  <si>
    <t>26</t>
  </si>
  <si>
    <t>766622132</t>
  </si>
  <si>
    <t>Montáž plastových oken plochy přes 1 m2 otevíravých výšky do 2,5 m s rámem do zdiva</t>
  </si>
  <si>
    <t>20667808</t>
  </si>
  <si>
    <t>"02" 2*7,62</t>
  </si>
  <si>
    <t>"03" 4,05</t>
  </si>
  <si>
    <t>"07" 2,7</t>
  </si>
  <si>
    <t>"08" 2*4,05</t>
  </si>
  <si>
    <t>"09" 2*8,46</t>
  </si>
  <si>
    <t>"15" 4,14</t>
  </si>
  <si>
    <t>"16" 3,915</t>
  </si>
  <si>
    <t>27</t>
  </si>
  <si>
    <t>D181129-766-02a</t>
  </si>
  <si>
    <t>Sdružené plastové okno 170,7x242 cm - pol. 02</t>
  </si>
  <si>
    <t>-2129880843</t>
  </si>
  <si>
    <t>28</t>
  </si>
  <si>
    <t>D181129-766-02b</t>
  </si>
  <si>
    <t>Sdružené plastové okno 173,3x242 cm - pol. 02</t>
  </si>
  <si>
    <t>-384697280</t>
  </si>
  <si>
    <t>29</t>
  </si>
  <si>
    <t>D181129-766-02d</t>
  </si>
  <si>
    <t>Sdružené plastové okno, dodatečný spojovací profil - pol. 02</t>
  </si>
  <si>
    <t>434533177</t>
  </si>
  <si>
    <t>30</t>
  </si>
  <si>
    <t>D181129-766-03</t>
  </si>
  <si>
    <t>Sdružené plastové okno 225x180 cm - pol. 03</t>
  </si>
  <si>
    <t>-1788234797</t>
  </si>
  <si>
    <t>31</t>
  </si>
  <si>
    <t>D181129-766-07</t>
  </si>
  <si>
    <t>Sdružené plastové okno 143,5+25x180 cm - pol. 07</t>
  </si>
  <si>
    <t>1010944319</t>
  </si>
  <si>
    <t>D181129-766-08</t>
  </si>
  <si>
    <t>Sdružené plastové okno 225x180 cm - pol. 08</t>
  </si>
  <si>
    <t>821003932</t>
  </si>
  <si>
    <t>33</t>
  </si>
  <si>
    <t>D181129-766-09</t>
  </si>
  <si>
    <t>Sdružené plastové okno 470x180 cm - pol. 09</t>
  </si>
  <si>
    <t>1330453913</t>
  </si>
  <si>
    <t>34</t>
  </si>
  <si>
    <t>D181129-766-15</t>
  </si>
  <si>
    <t>Sdružené plastové okno 230x180 cm - pol. 15</t>
  </si>
  <si>
    <t>1627886320</t>
  </si>
  <si>
    <t>35</t>
  </si>
  <si>
    <t>D181129-766-16</t>
  </si>
  <si>
    <t>Sdružené plastové okno 217,5+25x180 cm - pol. 16</t>
  </si>
  <si>
    <t>1463932932</t>
  </si>
  <si>
    <t>36</t>
  </si>
  <si>
    <t>76662213R</t>
  </si>
  <si>
    <t>Montáž žalutie přes 1 m2 otevíravých výšky do 2,5 m s rámem do zdiva</t>
  </si>
  <si>
    <t>129241877</t>
  </si>
  <si>
    <t>"02" 2*1,55*2,42</t>
  </si>
  <si>
    <t>"10" 2,19</t>
  </si>
  <si>
    <t>37</t>
  </si>
  <si>
    <t>D181129-766-02c</t>
  </si>
  <si>
    <t>Žaluzie 155x242 cm - pol. 02</t>
  </si>
  <si>
    <t>-1802894548</t>
  </si>
  <si>
    <t>38</t>
  </si>
  <si>
    <t>D181129-766-10</t>
  </si>
  <si>
    <t>Sklopná žaluzie 182,5x120 cm - pol. 10</t>
  </si>
  <si>
    <t>-409260847</t>
  </si>
  <si>
    <t>39</t>
  </si>
  <si>
    <t>76662283R2</t>
  </si>
  <si>
    <t xml:space="preserve">Demontáž rámu  oken dřevěných nebo plastových do 2m2 </t>
  </si>
  <si>
    <t>841539511</t>
  </si>
  <si>
    <t>40</t>
  </si>
  <si>
    <t>76662283R3</t>
  </si>
  <si>
    <t xml:space="preserve">Demontáž rámu oken dřevěných nebo plastových do 4m2 </t>
  </si>
  <si>
    <t>-535796740</t>
  </si>
  <si>
    <t>41</t>
  </si>
  <si>
    <t>76662283R4</t>
  </si>
  <si>
    <t xml:space="preserve">Demontáž rámu oken dřevěných nebo plastových přes 4m2 </t>
  </si>
  <si>
    <t>-1070343996</t>
  </si>
  <si>
    <t>"05" 2,88+4,35</t>
  </si>
  <si>
    <t>"14" 4,05</t>
  </si>
  <si>
    <t>42</t>
  </si>
  <si>
    <t>766622861</t>
  </si>
  <si>
    <t>Vyvěšení křídel dřevěných nebo plastových okenních do 1,5 m2</t>
  </si>
  <si>
    <t>-303990812</t>
  </si>
  <si>
    <t>"02" 2*2</t>
  </si>
  <si>
    <t>"03" 1</t>
  </si>
  <si>
    <t>"06" 1</t>
  </si>
  <si>
    <t>"07" 1</t>
  </si>
  <si>
    <t>"08" 2</t>
  </si>
  <si>
    <t>"09" 2</t>
  </si>
  <si>
    <t>"15" 1</t>
  </si>
  <si>
    <t>"16" 2</t>
  </si>
  <si>
    <t>43</t>
  </si>
  <si>
    <t>766622862</t>
  </si>
  <si>
    <t>Vyvěšení křídel dřevěných nebo plastových okenních přes 1,5 m2</t>
  </si>
  <si>
    <t>251833774</t>
  </si>
  <si>
    <t>"05" 2</t>
  </si>
  <si>
    <t>44</t>
  </si>
  <si>
    <t>766641161</t>
  </si>
  <si>
    <t>Montáž balkónových dveří zdvojených 2křídlových bez nadsvětlíku včetně rámu do zdiva</t>
  </si>
  <si>
    <t>909626223</t>
  </si>
  <si>
    <t>45</t>
  </si>
  <si>
    <t>D181129-766-05b</t>
  </si>
  <si>
    <t>Sdružené plastové dveře 151,1x300 cm - pol. 05</t>
  </si>
  <si>
    <t>226081679</t>
  </si>
  <si>
    <t>46</t>
  </si>
  <si>
    <t>766681115</t>
  </si>
  <si>
    <t>Montáž zárubní rámových pro dveře jednokřídlové šířky přes 900 mm</t>
  </si>
  <si>
    <t>1740643667</t>
  </si>
  <si>
    <t>47</t>
  </si>
  <si>
    <t>766681822</t>
  </si>
  <si>
    <t xml:space="preserve">Demontáž zárubní dveří přes 2 m2 </t>
  </si>
  <si>
    <t>1350807494</t>
  </si>
  <si>
    <t>1*2,05</t>
  </si>
  <si>
    <t>48</t>
  </si>
  <si>
    <t>766691925</t>
  </si>
  <si>
    <t>Vyvěšení nebo zavěšení křídel plastových dveří plochy přes 2 m2</t>
  </si>
  <si>
    <t>988250362</t>
  </si>
  <si>
    <t>49</t>
  </si>
  <si>
    <t>D181129-766-11</t>
  </si>
  <si>
    <t>Vstupní dveře jednokřídlé 100x205 cm - pol. 11</t>
  </si>
  <si>
    <t>-1587781204</t>
  </si>
  <si>
    <t>50</t>
  </si>
  <si>
    <t>766694111</t>
  </si>
  <si>
    <t>Montáž parapetních desek dřevěných nebo plastových šířky do 30 cm délky do 1,0 m</t>
  </si>
  <si>
    <t>-919476471</t>
  </si>
  <si>
    <t>51</t>
  </si>
  <si>
    <t>766694112</t>
  </si>
  <si>
    <t>Montáž parapetních desek dřevěných nebo plastových šířky do 30 cm délky do 1,6 m</t>
  </si>
  <si>
    <t>170908519</t>
  </si>
  <si>
    <t>52</t>
  </si>
  <si>
    <t>766694113</t>
  </si>
  <si>
    <t>Montáž parapetních desek dřevěných nebo plastových šířky do 30 cm délky do 2,6 m</t>
  </si>
  <si>
    <t>1309489842</t>
  </si>
  <si>
    <t>53</t>
  </si>
  <si>
    <t>766694114</t>
  </si>
  <si>
    <t>Montáž parapetních desek dřevěných nebo plastových šířky do 30 cm délky přes 2,6 m</t>
  </si>
  <si>
    <t>1692097294</t>
  </si>
  <si>
    <t>54</t>
  </si>
  <si>
    <t>60794103</t>
  </si>
  <si>
    <t>deska parapetní dřevotřísková vnitřní 0,3 x 1 m</t>
  </si>
  <si>
    <t>-1890896236</t>
  </si>
  <si>
    <t>55</t>
  </si>
  <si>
    <t>998766203</t>
  </si>
  <si>
    <t>Přesun hmot procentní pro konstrukce truhlářské v objektech v do 24 m</t>
  </si>
  <si>
    <t>-579609776</t>
  </si>
  <si>
    <t>56</t>
  </si>
  <si>
    <t>181129-01.0-767-01</t>
  </si>
  <si>
    <t>Montáž rámového oplocení trafostanice</t>
  </si>
  <si>
    <t>1627577618</t>
  </si>
  <si>
    <t>57</t>
  </si>
  <si>
    <t>D-181129-01.0-767-01</t>
  </si>
  <si>
    <t>Rámového oplocení trafostanice</t>
  </si>
  <si>
    <t>-13098437</t>
  </si>
  <si>
    <t>58</t>
  </si>
  <si>
    <t>181129-01.0-767-02</t>
  </si>
  <si>
    <t>Montáž rámové konstrukce s výplní tahokovu - přístřešek</t>
  </si>
  <si>
    <t>1337727549</t>
  </si>
  <si>
    <t>59</t>
  </si>
  <si>
    <t>D-181129-01.0-767-02</t>
  </si>
  <si>
    <t>Rámová konstrukce s výplní tahokovu - přístřešek</t>
  </si>
  <si>
    <t>-1955059870</t>
  </si>
  <si>
    <t>60</t>
  </si>
  <si>
    <t>767134802</t>
  </si>
  <si>
    <t>Demontáž oplechování stěn šroubovaných</t>
  </si>
  <si>
    <t>-1985855136</t>
  </si>
  <si>
    <t>"Přístřešek" 52</t>
  </si>
  <si>
    <t>61</t>
  </si>
  <si>
    <t>767391112</t>
  </si>
  <si>
    <t>Montáž krytiny z tvarovaných plechů šroubováním</t>
  </si>
  <si>
    <t>-1307159296</t>
  </si>
  <si>
    <t>"Objekt trafostanice" 50</t>
  </si>
  <si>
    <t>"Přístřešek MVE" 22</t>
  </si>
  <si>
    <t>62</t>
  </si>
  <si>
    <t>15484113</t>
  </si>
  <si>
    <t>plech trapézový povrchová úprava aluzink 39/160 tl 1,00mm</t>
  </si>
  <si>
    <t>-2066767934</t>
  </si>
  <si>
    <t>63</t>
  </si>
  <si>
    <t>767392802</t>
  </si>
  <si>
    <t>Demontáž krytin střech z plechů šroubovaných</t>
  </si>
  <si>
    <t>-530220103</t>
  </si>
  <si>
    <t>64</t>
  </si>
  <si>
    <t>767651805</t>
  </si>
  <si>
    <t>Demontáž zárubní vrat odřezáním plochy přes 10,0 m2</t>
  </si>
  <si>
    <t>619551493</t>
  </si>
  <si>
    <t>65</t>
  </si>
  <si>
    <t>767651834</t>
  </si>
  <si>
    <t>Demontáž vrat garážových posuvných do 20 m2</t>
  </si>
  <si>
    <t>1162023498</t>
  </si>
  <si>
    <t>66</t>
  </si>
  <si>
    <t>767653240</t>
  </si>
  <si>
    <t>Montáž vrat garážových posuvných do ocelové zárubně do 20 m2</t>
  </si>
  <si>
    <t>-2110773260</t>
  </si>
  <si>
    <t>67</t>
  </si>
  <si>
    <t>5534472R</t>
  </si>
  <si>
    <t>vrata ocelová posuvná s rámem 458 x 360 cm</t>
  </si>
  <si>
    <t>751907529</t>
  </si>
  <si>
    <t>68</t>
  </si>
  <si>
    <t>998767203</t>
  </si>
  <si>
    <t>Přesun hmot procentní pro zámečnické konstrukce v objektech v do 24 m</t>
  </si>
  <si>
    <t>-524683451</t>
  </si>
  <si>
    <t>69</t>
  </si>
  <si>
    <t>782131113</t>
  </si>
  <si>
    <t>Montáž obkladu stěn z pravoúhlých desek z tvrdého kamene tl do 50 mm</t>
  </si>
  <si>
    <t>-488273802</t>
  </si>
  <si>
    <t>"Budova MVE" 5</t>
  </si>
  <si>
    <t>"Objekt trafostanice - dodávka investora" 20</t>
  </si>
  <si>
    <t>70</t>
  </si>
  <si>
    <t>58382195</t>
  </si>
  <si>
    <t>deska obkladová žula leštěná tl 5cm do 0,24m2</t>
  </si>
  <si>
    <t>-1401760020</t>
  </si>
  <si>
    <t>71</t>
  </si>
  <si>
    <t>782991116</t>
  </si>
  <si>
    <t>Spárování kamenných obkladů epoxidem</t>
  </si>
  <si>
    <t>-620460800</t>
  </si>
  <si>
    <t>"Freska" 20</t>
  </si>
  <si>
    <t>"Kamenné plochy trafostanice" 20</t>
  </si>
  <si>
    <t>72</t>
  </si>
  <si>
    <t>78299111R</t>
  </si>
  <si>
    <t xml:space="preserve">Očištění spár kamenných obkladů </t>
  </si>
  <si>
    <t>1956996864</t>
  </si>
  <si>
    <t>73</t>
  </si>
  <si>
    <t>998782203</t>
  </si>
  <si>
    <t>Přesun hmot procentní pro obklady kamenné v objektech v do 60 m</t>
  </si>
  <si>
    <t>-2010438035</t>
  </si>
  <si>
    <t>74</t>
  </si>
  <si>
    <t>783301303</t>
  </si>
  <si>
    <t>Bezoplachové odrezivění zámečnických konstrukcí</t>
  </si>
  <si>
    <t>-1961264359</t>
  </si>
  <si>
    <t>"Trafostanice" 40</t>
  </si>
  <si>
    <t>"Přístřešek" 35</t>
  </si>
  <si>
    <t>"Přístřešek - požární žebřík" 17</t>
  </si>
  <si>
    <t>75</t>
  </si>
  <si>
    <t>783301313</t>
  </si>
  <si>
    <t>Odmaštění zámečnických konstrukcí ředidlovým odmašťovačem</t>
  </si>
  <si>
    <t>752094616</t>
  </si>
  <si>
    <t>76</t>
  </si>
  <si>
    <t>783314101</t>
  </si>
  <si>
    <t>Základní jednonásobný syntetický nátěr zámečnických konstrukcí</t>
  </si>
  <si>
    <t>1331604541</t>
  </si>
  <si>
    <t>77</t>
  </si>
  <si>
    <t>783315101</t>
  </si>
  <si>
    <t>Mezinátěr jednonásobný syntetický standardní zámečnických konstrukcí</t>
  </si>
  <si>
    <t>412813037</t>
  </si>
  <si>
    <t>78</t>
  </si>
  <si>
    <t>783317101</t>
  </si>
  <si>
    <t>Krycí jednonásobný syntetický standardní nátěr zámečnických konstrukcí</t>
  </si>
  <si>
    <t>1196086079</t>
  </si>
  <si>
    <t>VP - Vícepráce</t>
  </si>
  <si>
    <t>PN</t>
  </si>
  <si>
    <t>SO 01.1 - Půdorys patra na kótě 164,00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</si>
  <si>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</si>
  <si>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</si>
  <si>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</si>
  <si>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</si>
  <si>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</si>
  <si>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611311141</t>
  </si>
  <si>
    <t>Vápenná omítka štuková dvouvrstvá vnitřních stropů rovných nanášená ručně</t>
  </si>
  <si>
    <t>1439167121</t>
  </si>
  <si>
    <t>612325423</t>
  </si>
  <si>
    <t>Oprava vnitřní vápenocementové štukové omítky stěn v rozsahu plochy do 50%</t>
  </si>
  <si>
    <t>394038031</t>
  </si>
  <si>
    <t>919732111</t>
  </si>
  <si>
    <t>Úprava povrchu cementobetonového krytu broušením tl do 2 mm</t>
  </si>
  <si>
    <t>170377448</t>
  </si>
  <si>
    <t>"Pohledové betonové konstrukce" 30</t>
  </si>
  <si>
    <t>952901221</t>
  </si>
  <si>
    <t>Vyčištění budov průmyslových objektů při jakékoliv výšce podlaží</t>
  </si>
  <si>
    <t>-700966679</t>
  </si>
  <si>
    <t>965081213</t>
  </si>
  <si>
    <t>Bourání podlah z dlaždic keramických nebo xylolitových tl do 10 mm plochy přes 1 m2</t>
  </si>
  <si>
    <t>971068316</t>
  </si>
  <si>
    <t>978011191</t>
  </si>
  <si>
    <t>Otlučení (osekání) vnitřní vápenné nebo vápenocementové omítky stropů v rozsahu do 100 %</t>
  </si>
  <si>
    <t>-244641069</t>
  </si>
  <si>
    <t>978013161</t>
  </si>
  <si>
    <t>Otlučení (osekání) vnitřní vápenné nebo vápenocementové omítky stěn v rozsahu do 50 %</t>
  </si>
  <si>
    <t>1976742716</t>
  </si>
  <si>
    <t>-2091220081</t>
  </si>
  <si>
    <t>-2005739980</t>
  </si>
  <si>
    <t>1131629610</t>
  </si>
  <si>
    <t>1951521485</t>
  </si>
  <si>
    <t>771571131</t>
  </si>
  <si>
    <t>Montáž podlah z keramických dlaždic protiskluzných do malty do 50 ks/m2</t>
  </si>
  <si>
    <t>10327533</t>
  </si>
  <si>
    <t>181129-771-01</t>
  </si>
  <si>
    <t>Dlažba protiskluzná</t>
  </si>
  <si>
    <t>-1207652306</t>
  </si>
  <si>
    <t>998771203</t>
  </si>
  <si>
    <t>Přesun hmot procentní pro podlahy z dlaždic v objektech v do 24 m</t>
  </si>
  <si>
    <t>-1467482603</t>
  </si>
  <si>
    <t>776201811</t>
  </si>
  <si>
    <t>Demontáž lepených povlakových podlah bez podložky ručně</t>
  </si>
  <si>
    <t>-1268044595</t>
  </si>
  <si>
    <t>998776203</t>
  </si>
  <si>
    <t>Přesun hmot procentní pro podlahy povlakové v objektech v do 24 m</t>
  </si>
  <si>
    <t>-1683430678</t>
  </si>
  <si>
    <t>777121115</t>
  </si>
  <si>
    <t>Vyrovnání podkladu podlah epoxidovou stěrkou plněnou pískem plochy přes 1,0 m2 tl do 5 mm</t>
  </si>
  <si>
    <t>-877195570</t>
  </si>
  <si>
    <t>777121125</t>
  </si>
  <si>
    <t>Příplatek k ceně vyrovnání podlahy přes 1,0 m2 epoxidovou stěrkou plněnou pískem ZKD 1 mm přes 5 mm</t>
  </si>
  <si>
    <t>655443357</t>
  </si>
  <si>
    <t>"Příplatek ze 2 mm" 2*100</t>
  </si>
  <si>
    <t>777511125</t>
  </si>
  <si>
    <t>Krycí epoxidová stěrka tloušťky přes 2 do 3 mm průmyslové lité podlahy</t>
  </si>
  <si>
    <t>-1169840374</t>
  </si>
  <si>
    <t>998777203</t>
  </si>
  <si>
    <t>Přesun hmot procentní pro podlahy lité v objektech v do 24 m</t>
  </si>
  <si>
    <t>825658064</t>
  </si>
  <si>
    <t>781495116</t>
  </si>
  <si>
    <t>Spárování vnitřních obkladů epoxidem</t>
  </si>
  <si>
    <t>456596051</t>
  </si>
  <si>
    <t>78149511R</t>
  </si>
  <si>
    <t>Spárování vnitřních obkladů - čištění</t>
  </si>
  <si>
    <t>-383310605</t>
  </si>
  <si>
    <t>998781203</t>
  </si>
  <si>
    <t>Přesun hmot procentní pro obklady keramické v objektech v do 24 m</t>
  </si>
  <si>
    <t>-1403038534</t>
  </si>
  <si>
    <t>1285277825</t>
  </si>
  <si>
    <t>"Ocelové dveře - 3 ks" 20</t>
  </si>
  <si>
    <t>"Zábradlí schodiště" 3</t>
  </si>
  <si>
    <t>"Žlaby a zámečnické prvky" 45</t>
  </si>
  <si>
    <t>-272425868</t>
  </si>
  <si>
    <t>1586607590</t>
  </si>
  <si>
    <t>-196340914</t>
  </si>
  <si>
    <t>531979834</t>
  </si>
  <si>
    <t>783913151</t>
  </si>
  <si>
    <t>Penetrační akrylátový nátěr hladkých betonových konstrukcí</t>
  </si>
  <si>
    <t>-87580653</t>
  </si>
  <si>
    <t>783927151</t>
  </si>
  <si>
    <t>Krycí jednonásobný akrylátový nátěr betonové konstrukcí</t>
  </si>
  <si>
    <t>-20431095</t>
  </si>
  <si>
    <t>783932165</t>
  </si>
  <si>
    <t>Lokální vyrovnání betonové konstrukce cementovou stěrkou tloušťky do 3 mm opravované plochy do 50%</t>
  </si>
  <si>
    <t>159790515</t>
  </si>
  <si>
    <t>784211001</t>
  </si>
  <si>
    <t>Jednonásobné bílé malby ze směsí za mokra výborně otěruvzdorných v místnostech výšky do 3,80 m</t>
  </si>
  <si>
    <t>1998664448</t>
  </si>
  <si>
    <t>"Strop" 100</t>
  </si>
  <si>
    <t>"Stěny" 300</t>
  </si>
  <si>
    <t>SO 01.2 - Půdorys patra na kótě 168,5</t>
  </si>
  <si>
    <t xml:space="preserve">    3 - Svislé a kompletní konstrukce</t>
  </si>
  <si>
    <t xml:space="preserve">    751 - Vzduchotechnika</t>
  </si>
  <si>
    <t>310231051.HLZ</t>
  </si>
  <si>
    <t xml:space="preserve">Zazdívka otvorů ve zdivu nadzákladovém plochy do 1 m2  cihlami HELUZ P15 30 tl 300 mm</t>
  </si>
  <si>
    <t>716900258</t>
  </si>
  <si>
    <t>311234261.HLZ</t>
  </si>
  <si>
    <t>Zdivo jednovrstvé z cihel HELUZ 30 P15 na maltu M10 tl 300 mm</t>
  </si>
  <si>
    <t>1529401860</t>
  </si>
  <si>
    <t>612311141</t>
  </si>
  <si>
    <t>Vápenná omítka štuková dvouvrstvá vnitřních stěn nanášená ručně</t>
  </si>
  <si>
    <t>-1099356531</t>
  </si>
  <si>
    <t>978013191</t>
  </si>
  <si>
    <t>Otlučení (osekání) vnitřní vápenné nebo vápenocementové omítky stěn v rozsahu do 100 %</t>
  </si>
  <si>
    <t>-2022961513</t>
  </si>
  <si>
    <t>751510860</t>
  </si>
  <si>
    <t>Demontáž vzduchotechnického potrubí plechového čtyřhranného do suti průřezu do 0,03 m2</t>
  </si>
  <si>
    <t>838094738</t>
  </si>
  <si>
    <t>998751202</t>
  </si>
  <si>
    <t>Přesun hmot procentní pro vzduchotechniku v objektech v do 24 m</t>
  </si>
  <si>
    <t>-539449880</t>
  </si>
  <si>
    <t>181129-01.2-767-01</t>
  </si>
  <si>
    <t>Lamely z tahokovu na lávky - místnost č. 1.01</t>
  </si>
  <si>
    <t>-1575834131</t>
  </si>
  <si>
    <t>181129-01.2-767-02</t>
  </si>
  <si>
    <t>Zakrytí kabelovodu - tahokov - místnost č. 1.01</t>
  </si>
  <si>
    <t>-1670434896</t>
  </si>
  <si>
    <t>767581802</t>
  </si>
  <si>
    <t>Demontáž podhledu</t>
  </si>
  <si>
    <t>-217766176</t>
  </si>
  <si>
    <t>766422213</t>
  </si>
  <si>
    <t xml:space="preserve">Montáž obložení podhledů jednoduchých panely </t>
  </si>
  <si>
    <t>1512744792</t>
  </si>
  <si>
    <t>6062114R</t>
  </si>
  <si>
    <t>Podhled kazetový - dodávka (např. DEK)</t>
  </si>
  <si>
    <t>38983358</t>
  </si>
  <si>
    <t>L181129-767-01.2</t>
  </si>
  <si>
    <t>Lešení pro montáž podhledu - montáž+demontáž</t>
  </si>
  <si>
    <t>524305528</t>
  </si>
  <si>
    <t>"Příplatek ze 2 mm" 2*150</t>
  </si>
  <si>
    <t>77751113R</t>
  </si>
  <si>
    <t>Krycí antistatické guma</t>
  </si>
  <si>
    <t>-1439616346</t>
  </si>
  <si>
    <t>781471212</t>
  </si>
  <si>
    <t>Montáž obkladů vnitřních keramických hladkých průmyslových do 45 ks/m2 kladených do malty</t>
  </si>
  <si>
    <t>1397263487</t>
  </si>
  <si>
    <t>5976125R</t>
  </si>
  <si>
    <t>obkladačky keramické přes 35 do 45 ks/m2</t>
  </si>
  <si>
    <t>97654971</t>
  </si>
  <si>
    <t>781471810</t>
  </si>
  <si>
    <t>Demontáž obkladů z obkladaček keramických kladených do malty</t>
  </si>
  <si>
    <t>476409015</t>
  </si>
  <si>
    <t>138+36</t>
  </si>
  <si>
    <t>781495111</t>
  </si>
  <si>
    <t>Penetrace podkladu vnitřních obkladů</t>
  </si>
  <si>
    <t>295840695</t>
  </si>
  <si>
    <t>"Ocelové dveře - 6 ks" 34</t>
  </si>
  <si>
    <t>"Strop" 105</t>
  </si>
  <si>
    <t>"Stěny" 800</t>
  </si>
  <si>
    <t>SO 01.3 - Půdorys patra na kótě 172,5</t>
  </si>
  <si>
    <t>-1406542494</t>
  </si>
  <si>
    <t>340231025.HLZ</t>
  </si>
  <si>
    <t>Zazdívka otvorů v příčkách nebo stěnách plochy do 4 m2 tl 115 mm z cihel HELUZ 11,5</t>
  </si>
  <si>
    <t>1403967811</t>
  </si>
  <si>
    <t>340231035.HLZ</t>
  </si>
  <si>
    <t>Zazdívka otvorů v příčkách nebo stěnách plochy do 4 m2 tl 150 mm z cihel HELUZ 14</t>
  </si>
  <si>
    <t>-242656775</t>
  </si>
  <si>
    <t>342244111.HLZ</t>
  </si>
  <si>
    <t>Příčka z cihel HELUZ 11,5 P10 na maltu M5 tloušťky 115 mm</t>
  </si>
  <si>
    <t>-17765083</t>
  </si>
  <si>
    <t>342244121.HLZ</t>
  </si>
  <si>
    <t>Příčka z cihel HELUZ 14 P10 na maltu M5 tloušťky 150 mm</t>
  </si>
  <si>
    <t>-1939286919</t>
  </si>
  <si>
    <t>180+600</t>
  </si>
  <si>
    <t>962031133</t>
  </si>
  <si>
    <t>Bourání příček z cihel pálených na MVC tl do 150 mm</t>
  </si>
  <si>
    <t>1288839170</t>
  </si>
  <si>
    <t>L181129-767-01.3</t>
  </si>
  <si>
    <t>-29181817</t>
  </si>
  <si>
    <t>"Příplatek ze 2 mm" 2*76,4</t>
  </si>
  <si>
    <t>"Žlaby a zámečnické prvky" 7</t>
  </si>
  <si>
    <t>"Strop" 37</t>
  </si>
  <si>
    <t>"Stěny" 180+600</t>
  </si>
  <si>
    <t>SO 01.4 - Půdorys patra na kótě 175,7</t>
  </si>
  <si>
    <t>714092377</t>
  </si>
  <si>
    <t>286301116</t>
  </si>
  <si>
    <t>1462574746</t>
  </si>
  <si>
    <t>400+63</t>
  </si>
  <si>
    <t>653985806</t>
  </si>
  <si>
    <t>"Vyspravení betonu" 13,8</t>
  </si>
  <si>
    <t>"Příplatek ze 2 mm" 2*70</t>
  </si>
  <si>
    <t>-2112660115</t>
  </si>
  <si>
    <t>1528495098</t>
  </si>
  <si>
    <t>783932171</t>
  </si>
  <si>
    <t>Celoplošné vyrovnání betonové podlahy cementovou stěrkou tloušťky do 3 mm</t>
  </si>
  <si>
    <t>1625241269</t>
  </si>
  <si>
    <t>"Strop" 13,8</t>
  </si>
  <si>
    <t>"Stěny" 400+63</t>
  </si>
  <si>
    <t>SO 01.5 - Zdravotní instalace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</si>
  <si>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</si>
  <si>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</si>
  <si>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</si>
  <si>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</si>
  <si>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713463121</t>
  </si>
  <si>
    <t>Montáž izolace tepelné potrubí potrubními pouzdry bez úpravy uchycenými sponami 1x</t>
  </si>
  <si>
    <t>-481803981</t>
  </si>
  <si>
    <t>25+40+40+13,5</t>
  </si>
  <si>
    <t>28377101</t>
  </si>
  <si>
    <t>izolace tepelná potrubí z pěnového polyetylenu 18 x 9 mm</t>
  </si>
  <si>
    <t>-872103383</t>
  </si>
  <si>
    <t>28377103</t>
  </si>
  <si>
    <t>izolace tepelná potrubí z pěnového polyetylenu 22 x 9 mm</t>
  </si>
  <si>
    <t>1235976423</t>
  </si>
  <si>
    <t>28377111</t>
  </si>
  <si>
    <t>izolace tepelná potrubí z pěnového polyetylenu 28 x 9 mm</t>
  </si>
  <si>
    <t>1128487222</t>
  </si>
  <si>
    <t>28377051</t>
  </si>
  <si>
    <t>izolace tepelná potrubí z pěnového polyetylenu 32 x 9 mm</t>
  </si>
  <si>
    <t>1420531355</t>
  </si>
  <si>
    <t>998713203</t>
  </si>
  <si>
    <t>Přesun hmot procentní pro izolace tepelné v objektech v do 24 m</t>
  </si>
  <si>
    <t>-97362004</t>
  </si>
  <si>
    <t>721174024</t>
  </si>
  <si>
    <t>Potrubí kanalizační z PP odpadní DN 75</t>
  </si>
  <si>
    <t>1886829883</t>
  </si>
  <si>
    <t>721174025</t>
  </si>
  <si>
    <t>Potrubí kanalizační z PP odpadní DN 110</t>
  </si>
  <si>
    <t>-1222267437</t>
  </si>
  <si>
    <t>721174026</t>
  </si>
  <si>
    <t>Potrubí kanalizační z PP odpadní DN 125</t>
  </si>
  <si>
    <t>-1952331407</t>
  </si>
  <si>
    <t>721174043</t>
  </si>
  <si>
    <t>Potrubí kanalizační z PP připojovací DN 50</t>
  </si>
  <si>
    <t>-1240133344</t>
  </si>
  <si>
    <t>721194104</t>
  </si>
  <si>
    <t>Vyvedení a upevnění odpadních výpustek DN 40</t>
  </si>
  <si>
    <t>-1801073106</t>
  </si>
  <si>
    <t>721194105</t>
  </si>
  <si>
    <t>Vyvedení a upevnění odpadních výpustek DN 50</t>
  </si>
  <si>
    <t>403286744</t>
  </si>
  <si>
    <t>721194109</t>
  </si>
  <si>
    <t>Vyvedení a upevnění odpadních výpustek DN 100</t>
  </si>
  <si>
    <t>1594708233</t>
  </si>
  <si>
    <t>721211422</t>
  </si>
  <si>
    <t>Vpusť sprchová</t>
  </si>
  <si>
    <t>29690603</t>
  </si>
  <si>
    <t>721273153</t>
  </si>
  <si>
    <t>Hlavice ventilační polypropylen PP DN 110</t>
  </si>
  <si>
    <t>1175668775</t>
  </si>
  <si>
    <t>721290123</t>
  </si>
  <si>
    <t>Zkouška těsnosti potrubí kanalizace kouřem do DN 300</t>
  </si>
  <si>
    <t>115754898</t>
  </si>
  <si>
    <t>45+48+13,5+23</t>
  </si>
  <si>
    <t>MM180619-721-02</t>
  </si>
  <si>
    <t xml:space="preserve">Napojení na stáv. kanalizaci </t>
  </si>
  <si>
    <t>hod</t>
  </si>
  <si>
    <t>1321331676</t>
  </si>
  <si>
    <t>998721203</t>
  </si>
  <si>
    <t>Přesun hmot procentní pro vnitřní kanalizace v objektech v do 24 m</t>
  </si>
  <si>
    <t>2143380007</t>
  </si>
  <si>
    <t>722174002</t>
  </si>
  <si>
    <t>Potrubí vodovodní plastové PPR svar polyfuze PN 16 D 20 x 2,8 mm</t>
  </si>
  <si>
    <t>417332211</t>
  </si>
  <si>
    <t>722174003</t>
  </si>
  <si>
    <t>Potrubí vodovodní plastové PPR svar polyfuze PN 16 D 25 x 3,5 mm</t>
  </si>
  <si>
    <t>2023043794</t>
  </si>
  <si>
    <t>722174004</t>
  </si>
  <si>
    <t>Potrubí vodovodní plastové PPR svar polyfuze PN 16 D 32 x 4,4 mm</t>
  </si>
  <si>
    <t>692897006</t>
  </si>
  <si>
    <t>722174005</t>
  </si>
  <si>
    <t>Potrubí vodovodní plastové PPR svar polyfuze PN 16 D 40 x 5,5 mm</t>
  </si>
  <si>
    <t>-1282721872</t>
  </si>
  <si>
    <t>722190401</t>
  </si>
  <si>
    <t>Vyvedení a upevnění výpustku do DN 25</t>
  </si>
  <si>
    <t>-292503472</t>
  </si>
  <si>
    <t>722232044</t>
  </si>
  <si>
    <t>Kohout kulový přímý G 3/4 PN 42 do 185°C vnitřní závit</t>
  </si>
  <si>
    <t>1624066723</t>
  </si>
  <si>
    <t>722232045</t>
  </si>
  <si>
    <t>Kohout kulový přímý G 1 PN 42 do 185°C vnitřní závit</t>
  </si>
  <si>
    <t>-1725834002</t>
  </si>
  <si>
    <t>722232046</t>
  </si>
  <si>
    <t>Kohout kulový přímý G 5/4 PN 42 do 185°C vnitřní závit</t>
  </si>
  <si>
    <t>-1460259797</t>
  </si>
  <si>
    <t>722290226</t>
  </si>
  <si>
    <t>Zkouška těsnosti vodovodního potrubí závitového do DN 50</t>
  </si>
  <si>
    <t>-1352564110</t>
  </si>
  <si>
    <t>722290234</t>
  </si>
  <si>
    <t>Proplach a dezinfekce vodovodního potrubí do DN 80</t>
  </si>
  <si>
    <t>-955882269</t>
  </si>
  <si>
    <t>998722203</t>
  </si>
  <si>
    <t>Přesun hmot procentní pro vnitřní vodovod v objektech v do 24 m</t>
  </si>
  <si>
    <t>1860420971</t>
  </si>
  <si>
    <t>725114921</t>
  </si>
  <si>
    <t>Montáž sedátka</t>
  </si>
  <si>
    <t>-544642909</t>
  </si>
  <si>
    <t>55167394</t>
  </si>
  <si>
    <t>sedátko klozetové duroplastové bílé antibakteriální</t>
  </si>
  <si>
    <t>99927954</t>
  </si>
  <si>
    <t>725119125</t>
  </si>
  <si>
    <t>Montáž klozetových mís závěsných na nosné stěny</t>
  </si>
  <si>
    <t>1141713276</t>
  </si>
  <si>
    <t>64236091</t>
  </si>
  <si>
    <t>mísa keramická klozetová závěsná bílá s hlubokým splachováním odpad vodorovný</t>
  </si>
  <si>
    <t>1583713984</t>
  </si>
  <si>
    <t>725121529.AZP</t>
  </si>
  <si>
    <t>Pisoárový záchodek AZP Golem AUP 5.Z-II automatický s teplotním spínačem</t>
  </si>
  <si>
    <t>soubor</t>
  </si>
  <si>
    <t>179857039</t>
  </si>
  <si>
    <t>725219101</t>
  </si>
  <si>
    <t>Montáž umyvadla připevněného na konzoly</t>
  </si>
  <si>
    <t>-1573370460</t>
  </si>
  <si>
    <t>64211045</t>
  </si>
  <si>
    <t>umyvadlo keramické závěsné bílé 550x450mm</t>
  </si>
  <si>
    <t>982493115</t>
  </si>
  <si>
    <t>725291511</t>
  </si>
  <si>
    <t>Doplňky zařízení koupelen a záchodů plastové dávkovač tekutého mýdla na 350 ml</t>
  </si>
  <si>
    <t>1137891406</t>
  </si>
  <si>
    <t>725291521</t>
  </si>
  <si>
    <t>Doplňky zařízení koupelen a záchodů plastové zásobník toaletních papírů</t>
  </si>
  <si>
    <t>-1734613206</t>
  </si>
  <si>
    <t>6346513R</t>
  </si>
  <si>
    <t>zrcadlo - dle výběru investora</t>
  </si>
  <si>
    <t>-247809474</t>
  </si>
  <si>
    <t>6346514R</t>
  </si>
  <si>
    <t>Věšák na ručník</t>
  </si>
  <si>
    <t>-255720852</t>
  </si>
  <si>
    <t>725311121</t>
  </si>
  <si>
    <t xml:space="preserve">Dřez jednoduchý nerezový se zápachovou uzávěrkou </t>
  </si>
  <si>
    <t>-874599852</t>
  </si>
  <si>
    <t>725331111</t>
  </si>
  <si>
    <t>Výlevka bez výtokových armatur keramická se sklopnou plastovou mřížkou 500 mm</t>
  </si>
  <si>
    <t>-1993638449</t>
  </si>
  <si>
    <t>72541111R</t>
  </si>
  <si>
    <t>Žlab nerezový opláštěný D+M</t>
  </si>
  <si>
    <t>-2012001072</t>
  </si>
  <si>
    <t>725532317</t>
  </si>
  <si>
    <t>Elektrický ohřívač zásobníkový akumulační stacionární 0,6 MPa 125 l / 2,2 kW</t>
  </si>
  <si>
    <t>-308278299</t>
  </si>
  <si>
    <t>725535211</t>
  </si>
  <si>
    <t>Ventil pojistný G 1/2</t>
  </si>
  <si>
    <t>1629814970</t>
  </si>
  <si>
    <t>725539201</t>
  </si>
  <si>
    <t>Montáž ohřívačů zásobníkových závěsných tlakových do 15 litrů</t>
  </si>
  <si>
    <t>-580095028</t>
  </si>
  <si>
    <t>ST-2320200</t>
  </si>
  <si>
    <t>Průtokový ohřívač</t>
  </si>
  <si>
    <t>1719159199</t>
  </si>
  <si>
    <t>725813111</t>
  </si>
  <si>
    <t>Ventil rohový bez připojovací trubičky nebo flexi hadičky G 1/2</t>
  </si>
  <si>
    <t>354481368</t>
  </si>
  <si>
    <t>72582131R</t>
  </si>
  <si>
    <t>Baterie nástěnná - výlevka, nerez žlab</t>
  </si>
  <si>
    <t>-2038615556</t>
  </si>
  <si>
    <t>725821326</t>
  </si>
  <si>
    <t xml:space="preserve">Baterie dřezová stojánková páková </t>
  </si>
  <si>
    <t>-1926738223</t>
  </si>
  <si>
    <t>725822611</t>
  </si>
  <si>
    <t>Baterie umyvadlová stojánková páková bez výpusti</t>
  </si>
  <si>
    <t>868788113</t>
  </si>
  <si>
    <t>725841311</t>
  </si>
  <si>
    <t>Baterie sprchová nástěnná pákové</t>
  </si>
  <si>
    <t>486666821</t>
  </si>
  <si>
    <t>725861101</t>
  </si>
  <si>
    <t>Zápachová uzávěrka pro umyvadla DN 32</t>
  </si>
  <si>
    <t>729581305</t>
  </si>
  <si>
    <t>725865411</t>
  </si>
  <si>
    <t>Zápachová uzávěrka pisoárová DN 32/40</t>
  </si>
  <si>
    <t>1398826604</t>
  </si>
  <si>
    <t>726111031.GBT</t>
  </si>
  <si>
    <t>Instalační předstěna Geberit Kombifix pro klozet s ovládáním zepředu závěsný do masivní zděné kce</t>
  </si>
  <si>
    <t>1004828496</t>
  </si>
  <si>
    <t>55281794</t>
  </si>
  <si>
    <t>tlačítko pro ovládání WC zepředu plast dvě množství vody 246x164mm</t>
  </si>
  <si>
    <t>889962084</t>
  </si>
  <si>
    <t>55281798</t>
  </si>
  <si>
    <t>krycí deska pro splach.nádržku pod omítkou, bílá</t>
  </si>
  <si>
    <t>2041224164</t>
  </si>
  <si>
    <t>181129-01.5-735-01</t>
  </si>
  <si>
    <t>Sušárna oděvů</t>
  </si>
  <si>
    <t>-1622420296</t>
  </si>
  <si>
    <t>181129-01.5-735-02</t>
  </si>
  <si>
    <t>Klimatizační jednotka</t>
  </si>
  <si>
    <t>-1209269942</t>
  </si>
  <si>
    <t>181129-01.5-735-03</t>
  </si>
  <si>
    <t>Elektrotopení 2500 W</t>
  </si>
  <si>
    <t>1994520768</t>
  </si>
  <si>
    <t>998725203</t>
  </si>
  <si>
    <t>Přesun hmot procentní pro zařizovací předměty v objektech v do 24 m</t>
  </si>
  <si>
    <t>-1118092925</t>
  </si>
  <si>
    <t>SO 01.6 - Elektročást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</si>
  <si>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</si>
  <si>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</si>
  <si>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</si>
  <si>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</si>
  <si>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  997 - Přesun sutě</t>
  </si>
  <si>
    <t>741310001</t>
  </si>
  <si>
    <t>Montáž vypínač nástěnný 1-jednopólový prostředí normální</t>
  </si>
  <si>
    <t>-191226940</t>
  </si>
  <si>
    <t>"SO 01.1" 5</t>
  </si>
  <si>
    <t>"SO 01.2" 7</t>
  </si>
  <si>
    <t>"SO 01.3" 10</t>
  </si>
  <si>
    <t>"SO 01.4" 10</t>
  </si>
  <si>
    <t>3457155R</t>
  </si>
  <si>
    <t>Instalační krabice</t>
  </si>
  <si>
    <t>1582292960</t>
  </si>
  <si>
    <t>3582263R</t>
  </si>
  <si>
    <t>Jedopolový vypínač</t>
  </si>
  <si>
    <t>-1884140524</t>
  </si>
  <si>
    <t>741310401</t>
  </si>
  <si>
    <t>Montáž spínač tří/čtyřpólový nástěnný do 16 A prostředí normální</t>
  </si>
  <si>
    <t>-984866178</t>
  </si>
  <si>
    <t>"SO 01.2" 18+2</t>
  </si>
  <si>
    <t>3453571R</t>
  </si>
  <si>
    <t xml:space="preserve">přepínač křížový </t>
  </si>
  <si>
    <t>-1577115671</t>
  </si>
  <si>
    <t>"SO 01.2" 2</t>
  </si>
  <si>
    <t>3453555R</t>
  </si>
  <si>
    <t xml:space="preserve">přepínač střídavý </t>
  </si>
  <si>
    <t>-663289944</t>
  </si>
  <si>
    <t>"SO 01.2" 18</t>
  </si>
  <si>
    <t>-694670351</t>
  </si>
  <si>
    <t>74131045R</t>
  </si>
  <si>
    <t>Montáž spínač- hlavní</t>
  </si>
  <si>
    <t>2036050671</t>
  </si>
  <si>
    <t>"SO 01.1" 1</t>
  </si>
  <si>
    <t>"SO 01.3" 1</t>
  </si>
  <si>
    <t>"SO 01.4" 1</t>
  </si>
  <si>
    <t>D181129-741-01</t>
  </si>
  <si>
    <t>Spínač hlavní do 32 A</t>
  </si>
  <si>
    <t>906837794</t>
  </si>
  <si>
    <t>"SO 01.2" 1</t>
  </si>
  <si>
    <t>D181129-741-02</t>
  </si>
  <si>
    <t>Spínač hlavní do 63 A</t>
  </si>
  <si>
    <t>2045817653</t>
  </si>
  <si>
    <t>74131047R</t>
  </si>
  <si>
    <t>Demontáž vypínačů a spínačů</t>
  </si>
  <si>
    <t>406105237</t>
  </si>
  <si>
    <t>741311001</t>
  </si>
  <si>
    <t>Montáž schodišťový automat se zapojením vodičů</t>
  </si>
  <si>
    <t>-994506342</t>
  </si>
  <si>
    <t>"SO 01.2 " 1</t>
  </si>
  <si>
    <t>34535900</t>
  </si>
  <si>
    <t>spínač schodišťový časový SA-10E-230</t>
  </si>
  <si>
    <t>-1800443284</t>
  </si>
  <si>
    <t>741312847</t>
  </si>
  <si>
    <t>Demontáž spínačů speciálních schodišťových automatů bez zachování funkčnosti</t>
  </si>
  <si>
    <t>52279184</t>
  </si>
  <si>
    <t>741312011</t>
  </si>
  <si>
    <t>Montáž odpojovač třípólový do 500 V do 400 A bez zapojení</t>
  </si>
  <si>
    <t>1340514649</t>
  </si>
  <si>
    <t>"SO 01.1" 2</t>
  </si>
  <si>
    <t>D181129-741-03</t>
  </si>
  <si>
    <t xml:space="preserve">Pojistkový odpojovač  2A</t>
  </si>
  <si>
    <t>1858982837</t>
  </si>
  <si>
    <t>741313012</t>
  </si>
  <si>
    <t>Montáž zásuvka chráněná bezšroubové připojení v krabici 2P+PE dvojí zapojení prostř. základní,vlhké</t>
  </si>
  <si>
    <t>-949542473</t>
  </si>
  <si>
    <t>"SO 01.1" 3+3+6+5</t>
  </si>
  <si>
    <t>"SO 01.2" 22+5</t>
  </si>
  <si>
    <t>"SO 01.3" 20</t>
  </si>
  <si>
    <t>"SO 01.4" 20</t>
  </si>
  <si>
    <t>3581107R</t>
  </si>
  <si>
    <t>zásuvka vč.instalační krabice</t>
  </si>
  <si>
    <t>-33630868</t>
  </si>
  <si>
    <t>741313102</t>
  </si>
  <si>
    <t>Montáž zásuvek průmyslových spojovacích provedení IP 67 2P+PE 32 A</t>
  </si>
  <si>
    <t>-218745646</t>
  </si>
  <si>
    <t>35811253</t>
  </si>
  <si>
    <t>zásuvka nástěnná 32 A, 400 V, 4pólová</t>
  </si>
  <si>
    <t>-403332771</t>
  </si>
  <si>
    <t>741313302</t>
  </si>
  <si>
    <t>Montáž zásuvek průmyslových vestavných provedení IP 67 2P+PE 32 A</t>
  </si>
  <si>
    <t>1394288718</t>
  </si>
  <si>
    <t>35811134</t>
  </si>
  <si>
    <t>zásuvka nepropustná spojovací 32A 400 V 4pólová</t>
  </si>
  <si>
    <t>-1035597879</t>
  </si>
  <si>
    <t>74131582R</t>
  </si>
  <si>
    <t xml:space="preserve">Demontáž zásuvek </t>
  </si>
  <si>
    <t>22142144</t>
  </si>
  <si>
    <t>"SO 01.1" 3+3+6+5+2+1</t>
  </si>
  <si>
    <t>741320165</t>
  </si>
  <si>
    <t>Montáž jistič třípólový nn do 25 A ve skříni</t>
  </si>
  <si>
    <t>989386375</t>
  </si>
  <si>
    <t>"SO 01.1" 12+10+5+1</t>
  </si>
  <si>
    <t>"SO 01.2" 1+14+5+5</t>
  </si>
  <si>
    <t>"SO 01.3" 14+10+3</t>
  </si>
  <si>
    <t>"SO 01.4" 14+10+3</t>
  </si>
  <si>
    <t>35822400</t>
  </si>
  <si>
    <t>jistič 3pólový-charakteristika B 6A</t>
  </si>
  <si>
    <t>-1564688531</t>
  </si>
  <si>
    <t>35822401</t>
  </si>
  <si>
    <t>jistič 3pólový-charakteristika B 10A</t>
  </si>
  <si>
    <t>256738732</t>
  </si>
  <si>
    <t>"SO 01.1" 12</t>
  </si>
  <si>
    <t>"SO 01.2" 14</t>
  </si>
  <si>
    <t>"SO 01.3" 14</t>
  </si>
  <si>
    <t>"SO 01.4" 14</t>
  </si>
  <si>
    <t>35822402</t>
  </si>
  <si>
    <t>jistič 3pólový-charakteristika B 16A</t>
  </si>
  <si>
    <t>1128586477</t>
  </si>
  <si>
    <t>"SO 01.1" 10</t>
  </si>
  <si>
    <t>"SO 01.2" 5</t>
  </si>
  <si>
    <t>35822403</t>
  </si>
  <si>
    <t>jistič 3pólový-charakteristika B 25A</t>
  </si>
  <si>
    <t>-1739053503</t>
  </si>
  <si>
    <t>"SO 01.3" 3</t>
  </si>
  <si>
    <t>"SO 01.4" 3</t>
  </si>
  <si>
    <t>35822404</t>
  </si>
  <si>
    <t>jistič 3pólový-charakteristika B 40A</t>
  </si>
  <si>
    <t>-1919049162</t>
  </si>
  <si>
    <t>74132016R</t>
  </si>
  <si>
    <t>Demontáž jistič třípólový nn do 25 A ve skříni</t>
  </si>
  <si>
    <t>-546435340</t>
  </si>
  <si>
    <t>"SO 01.1" 12+15</t>
  </si>
  <si>
    <t>741321033</t>
  </si>
  <si>
    <t>Montáž proudových chráničů čtyřpólových nn do 25 A ve skříni</t>
  </si>
  <si>
    <t>-1961160202</t>
  </si>
  <si>
    <t>12+4+8</t>
  </si>
  <si>
    <t>358892R16</t>
  </si>
  <si>
    <t xml:space="preserve">chránič proudový 4pólový 16A </t>
  </si>
  <si>
    <t>-1749848430</t>
  </si>
  <si>
    <t>"SO 01.1" 4</t>
  </si>
  <si>
    <t>"SO 01.2" 4</t>
  </si>
  <si>
    <t>"SO 01.3" 2</t>
  </si>
  <si>
    <t>"SO 01.4" 2</t>
  </si>
  <si>
    <t>358892R20</t>
  </si>
  <si>
    <t xml:space="preserve">chránič proudový 4pólový 20A </t>
  </si>
  <si>
    <t>110339559</t>
  </si>
  <si>
    <t>358892R25</t>
  </si>
  <si>
    <t xml:space="preserve">chránič proudový 4pólový 25A </t>
  </si>
  <si>
    <t>615213496</t>
  </si>
  <si>
    <t>741321043</t>
  </si>
  <si>
    <t>Montáž proudových chráničů čtyřpólových nn do 63 A ve skříni</t>
  </si>
  <si>
    <t>2073942313</t>
  </si>
  <si>
    <t>358892R40</t>
  </si>
  <si>
    <t xml:space="preserve">chránič proudový 4pólový 40A </t>
  </si>
  <si>
    <t>1184289164</t>
  </si>
  <si>
    <t>741350131</t>
  </si>
  <si>
    <t>Montáž transformátor 3fázový nn v krytu 1x primár - 1x sekundár do 500 VA se zapojením vodičů</t>
  </si>
  <si>
    <t>110607167</t>
  </si>
  <si>
    <t>3742211R</t>
  </si>
  <si>
    <t xml:space="preserve">transformátor  do 300 Va</t>
  </si>
  <si>
    <t>52304102</t>
  </si>
  <si>
    <t>74135013R</t>
  </si>
  <si>
    <t>Demontáž transformátor 3fázový nn v krytu 1x primár - 1x sekundár do 500 VA se zapojením vodičů</t>
  </si>
  <si>
    <t>122644299</t>
  </si>
  <si>
    <t>741370102</t>
  </si>
  <si>
    <t>Montáž svítidlo žárovkové průmyslové stropní přisazené 1 zdroj s košem</t>
  </si>
  <si>
    <t>725933049</t>
  </si>
  <si>
    <t>"SO 01.2" 6</t>
  </si>
  <si>
    <t>3485115R</t>
  </si>
  <si>
    <t>svítidlo žárovkové pro nebezpečná prostředí stropní 1x40W</t>
  </si>
  <si>
    <t>448364848</t>
  </si>
  <si>
    <t>34851156</t>
  </si>
  <si>
    <t>svítidlo žárovkové pro nebezpečná prostředí stropní 1x100W</t>
  </si>
  <si>
    <t>77107177</t>
  </si>
  <si>
    <t>741370131</t>
  </si>
  <si>
    <t>Montáž svítidlo žárovkové průmysl nástěnné přisazené 1 zdroj s košem</t>
  </si>
  <si>
    <t>141593299</t>
  </si>
  <si>
    <t>"SO 01.1" 3+6</t>
  </si>
  <si>
    <t>"SO 01.2" 15+6</t>
  </si>
  <si>
    <t>3481821R</t>
  </si>
  <si>
    <t>Průmyslové světlo nástěnné do 60 W</t>
  </si>
  <si>
    <t>-1315454245</t>
  </si>
  <si>
    <t>34851330</t>
  </si>
  <si>
    <t>svítidlo žárovkové pro nebezpečná prostředí, nástěnné 1x200W</t>
  </si>
  <si>
    <t>877025119</t>
  </si>
  <si>
    <t>741371104</t>
  </si>
  <si>
    <t>Montáž svítidlo zářivkové průmyslové stropní přisazené 2 zdroje s krytem</t>
  </si>
  <si>
    <t>588000825</t>
  </si>
  <si>
    <t>"SO 01.1" 23</t>
  </si>
  <si>
    <t>"SO 01.2" 17</t>
  </si>
  <si>
    <t>"SO 01.3" 12</t>
  </si>
  <si>
    <t>3483310R</t>
  </si>
  <si>
    <t>svítidlo zářivkové průmyslové prachotěsné58W/43</t>
  </si>
  <si>
    <t>-1149939974</t>
  </si>
  <si>
    <t>3483320R</t>
  </si>
  <si>
    <t>svítidlo zářivkové průmyslové prachotěsné 200W/43</t>
  </si>
  <si>
    <t>1880986675</t>
  </si>
  <si>
    <t>3475101R</t>
  </si>
  <si>
    <t>zářivka</t>
  </si>
  <si>
    <t>-1932376822</t>
  </si>
  <si>
    <t>"SO 01.1" 23*2</t>
  </si>
  <si>
    <t>"SO 01.2" 17*2</t>
  </si>
  <si>
    <t>"SO 01.3" 12*2</t>
  </si>
  <si>
    <t>"SO 01.4" 3*2</t>
  </si>
  <si>
    <t>74137110R</t>
  </si>
  <si>
    <t>Montáž svítidlo zářivkové průmyslové stropní - min 400 W</t>
  </si>
  <si>
    <t>682588476</t>
  </si>
  <si>
    <t>"SO 01.4" 12</t>
  </si>
  <si>
    <t>D181129-741-09</t>
  </si>
  <si>
    <t>Svítidlo zářivkové prachotěsné min. 400W/43</t>
  </si>
  <si>
    <t>-2072180573</t>
  </si>
  <si>
    <t>74137206R</t>
  </si>
  <si>
    <t>Montáž svítidlo LED přisazené stropní 4x18W</t>
  </si>
  <si>
    <t>2014559890</t>
  </si>
  <si>
    <t>D181129-741-10</t>
  </si>
  <si>
    <t xml:space="preserve">Průmyslové světlo stropní 4x18 W </t>
  </si>
  <si>
    <t>390291924</t>
  </si>
  <si>
    <t>3477410R</t>
  </si>
  <si>
    <t>žárovka LED 18W</t>
  </si>
  <si>
    <t>2016669065</t>
  </si>
  <si>
    <t>"SO 01.2" 5*4</t>
  </si>
  <si>
    <t>"SO 01.3" 12*4</t>
  </si>
  <si>
    <t>"SO 01.4" 12*4</t>
  </si>
  <si>
    <t>741374031</t>
  </si>
  <si>
    <t>Montáž svítidlo halogenové bodové nástěnné do 2 zdrojů</t>
  </si>
  <si>
    <t>1643654938</t>
  </si>
  <si>
    <t>"SO 01.0" 4</t>
  </si>
  <si>
    <t>3485133R</t>
  </si>
  <si>
    <t>svítidlo venkovní nástěnné 100W E27 IP 44</t>
  </si>
  <si>
    <t>-498073830</t>
  </si>
  <si>
    <t>741371823</t>
  </si>
  <si>
    <t xml:space="preserve">Demontáž osvětlovacího modulového </t>
  </si>
  <si>
    <t>-1822329936</t>
  </si>
  <si>
    <t>"SO 01.1" 3+6+23</t>
  </si>
  <si>
    <t>"SO 01.2" 6+15+6+17+5</t>
  </si>
  <si>
    <t>"SO 01.3" 10+12+12</t>
  </si>
  <si>
    <t>"SO 01.4" 12+12</t>
  </si>
  <si>
    <t>74142000R1</t>
  </si>
  <si>
    <t>Hromosvodná soustava 75 m D+M vč.revize</t>
  </si>
  <si>
    <t>411221834</t>
  </si>
  <si>
    <t>74142000R2</t>
  </si>
  <si>
    <t>Hromosvodná soustava - demontáž</t>
  </si>
  <si>
    <t>1316285395</t>
  </si>
  <si>
    <t>998741203</t>
  </si>
  <si>
    <t>Přesun hmot procentní pro silnoproud v objektech v do 24 m</t>
  </si>
  <si>
    <t>-1675839755</t>
  </si>
  <si>
    <t>742121001</t>
  </si>
  <si>
    <t>Montáž kabelů sdělovacích pro vnitřní rozvody do 15 žil</t>
  </si>
  <si>
    <t>1704270095</t>
  </si>
  <si>
    <t>"SO 01.1" 200</t>
  </si>
  <si>
    <t>"SO 01.2" 200</t>
  </si>
  <si>
    <t>"SO 01.3" 200</t>
  </si>
  <si>
    <t>3412110R</t>
  </si>
  <si>
    <t>kabel sdělovací s Cu jádrem 6x3</t>
  </si>
  <si>
    <t>1238268572</t>
  </si>
  <si>
    <t>74212100R</t>
  </si>
  <si>
    <t xml:space="preserve">Demontáž kabelů sdělovacích </t>
  </si>
  <si>
    <t>1816749279</t>
  </si>
  <si>
    <t>998742203</t>
  </si>
  <si>
    <t>Přesun hmot procentní pro slaboproud v objektech v do 24 m</t>
  </si>
  <si>
    <t>-1898478708</t>
  </si>
  <si>
    <t>210190403</t>
  </si>
  <si>
    <t>Montáž rozvaděčů vn vnitřních Irodel do 22 kV</t>
  </si>
  <si>
    <t>76650476</t>
  </si>
  <si>
    <t>3571165R</t>
  </si>
  <si>
    <t>rozvaděč 600x1200x250 mm</t>
  </si>
  <si>
    <t>128</t>
  </si>
  <si>
    <t>1638013760</t>
  </si>
  <si>
    <t>210190512</t>
  </si>
  <si>
    <t>Montáž rozvaděčů vn vnitřních 25 kV - 400 A</t>
  </si>
  <si>
    <t>-1561770742</t>
  </si>
  <si>
    <t>3571810R</t>
  </si>
  <si>
    <t>rozvaděč 1500x1000x200 mm</t>
  </si>
  <si>
    <t>-1565477378</t>
  </si>
  <si>
    <t>21019101R</t>
  </si>
  <si>
    <t xml:space="preserve">Demontáž rozvaděčů </t>
  </si>
  <si>
    <t>-1060032490</t>
  </si>
  <si>
    <t>210813011</t>
  </si>
  <si>
    <t>Montáž kabel Cu plný kulatý do 1 kV 3x1,5 až 6 mm2 uložený pevně (CYKY)</t>
  </si>
  <si>
    <t>909129304</t>
  </si>
  <si>
    <t>"SO 01.0" 100</t>
  </si>
  <si>
    <t>"SO 01.1" 200+300+100+150</t>
  </si>
  <si>
    <t>"SO 01.2" 700+700+200+200</t>
  </si>
  <si>
    <t>"SO 01.3" 600+600+150+150</t>
  </si>
  <si>
    <t>"SO 01.3" 500+500+150+150</t>
  </si>
  <si>
    <t>34111030</t>
  </si>
  <si>
    <t>kabel silový s Cu jádrem 1 kV 3x1,5mm2</t>
  </si>
  <si>
    <t>-1298665289</t>
  </si>
  <si>
    <t>"SO 01.2" 700</t>
  </si>
  <si>
    <t>"SO 01.3" 600</t>
  </si>
  <si>
    <t>"SO 01.4" 500</t>
  </si>
  <si>
    <t>34111036</t>
  </si>
  <si>
    <t>kabel silový s Cu jádrem 1 kV 3x2,5mm2</t>
  </si>
  <si>
    <t>1066094054</t>
  </si>
  <si>
    <t>"SO 01.1" 300</t>
  </si>
  <si>
    <t>34111042</t>
  </si>
  <si>
    <t>kabel silový s Cu jádrem 1 kV 3x4mm2</t>
  </si>
  <si>
    <t>-985823134</t>
  </si>
  <si>
    <t>"SO 01.1" 150</t>
  </si>
  <si>
    <t>"SO 01.3" 150</t>
  </si>
  <si>
    <t>"SO 01.4" 150</t>
  </si>
  <si>
    <t>34111048</t>
  </si>
  <si>
    <t>kabel silový s Cu jádrem 1 kV 3x6mm2</t>
  </si>
  <si>
    <t>-6198550</t>
  </si>
  <si>
    <t>"SO 01.1" 100</t>
  </si>
  <si>
    <t>210813033</t>
  </si>
  <si>
    <t>Montáž kabel Cu plný kulatý do 1 kV 4x6 až 10 mm2 uložený pevně (CYKY)</t>
  </si>
  <si>
    <t>-1083007534</t>
  </si>
  <si>
    <t>"SO 01.2" 50</t>
  </si>
  <si>
    <t>34111076</t>
  </si>
  <si>
    <t>kabel silový s Cu jádrem 1 kV 4x7mm2</t>
  </si>
  <si>
    <t>497078085</t>
  </si>
  <si>
    <t>210813065</t>
  </si>
  <si>
    <t>Montáž kabel Cu plný kulatý do 1 kV 5x10 až 16 mm2 uložený pevně (CYKY)</t>
  </si>
  <si>
    <t>331329867</t>
  </si>
  <si>
    <t>"SO 01.1" 50</t>
  </si>
  <si>
    <t>"SO 01.2" 100</t>
  </si>
  <si>
    <t>"SO 01.3" 100</t>
  </si>
  <si>
    <t>"SO 01.4" 100</t>
  </si>
  <si>
    <t>34111085</t>
  </si>
  <si>
    <t>kabel silový s Cu jádrem 1 kV 5x16mm2</t>
  </si>
  <si>
    <t>256</t>
  </si>
  <si>
    <t>628690424</t>
  </si>
  <si>
    <t>"SO 01.1" 50*1,15</t>
  </si>
  <si>
    <t>"SO 01.2" 100*1,15</t>
  </si>
  <si>
    <t>"SO 01.3" 100*1,15</t>
  </si>
  <si>
    <t>"SO 01.4" 100*1,15</t>
  </si>
  <si>
    <t>79</t>
  </si>
  <si>
    <t>21081307R</t>
  </si>
  <si>
    <t xml:space="preserve">Demontáž kabel Cu </t>
  </si>
  <si>
    <t>-1044848272</t>
  </si>
  <si>
    <t>"SO 01.1" 200+300+100+150+50</t>
  </si>
  <si>
    <t>"SO 01.2" 700+700+200+200+50+100</t>
  </si>
  <si>
    <t>"SO 01.3" 600+600+150+150+100</t>
  </si>
  <si>
    <t>"SO 01.3" 500+500+150+150+100</t>
  </si>
  <si>
    <t>80</t>
  </si>
  <si>
    <t>220300963</t>
  </si>
  <si>
    <t xml:space="preserve">Montáž svorka řadová </t>
  </si>
  <si>
    <t>1235714967</t>
  </si>
  <si>
    <t>"SO 01.1" 12+12+3</t>
  </si>
  <si>
    <t>"SO 01.2" 17+15+3</t>
  </si>
  <si>
    <t>"SO 01.3" 14+9+3</t>
  </si>
  <si>
    <t>"SO 01.4" 18+9+3</t>
  </si>
  <si>
    <t>81</t>
  </si>
  <si>
    <t>D181129-M22-01</t>
  </si>
  <si>
    <t>Svorka řadová 6035-10</t>
  </si>
  <si>
    <t>-338931490</t>
  </si>
  <si>
    <t>"SO 01.4" 18</t>
  </si>
  <si>
    <t>82</t>
  </si>
  <si>
    <t>D181129-M22-02</t>
  </si>
  <si>
    <t>Svorka řadová 6035-20</t>
  </si>
  <si>
    <t>-74260120</t>
  </si>
  <si>
    <t>"SO 01.2" 15</t>
  </si>
  <si>
    <t>"SO 01.3" 9</t>
  </si>
  <si>
    <t>"SO 01.4" 9</t>
  </si>
  <si>
    <t>83</t>
  </si>
  <si>
    <t>D181129-M22-03</t>
  </si>
  <si>
    <t>Svorka řadová 6035-30</t>
  </si>
  <si>
    <t>-1102252126</t>
  </si>
  <si>
    <t>"SO 01.1" 3</t>
  </si>
  <si>
    <t>"SO 01.2" 3</t>
  </si>
  <si>
    <t>84</t>
  </si>
  <si>
    <t>220300964</t>
  </si>
  <si>
    <t>Montáž vývodky</t>
  </si>
  <si>
    <t>802808280</t>
  </si>
  <si>
    <t>"SO 01.1" 10+4+1</t>
  </si>
  <si>
    <t>85</t>
  </si>
  <si>
    <t>D181129-M22-04</t>
  </si>
  <si>
    <t>Vývodka Pg 16</t>
  </si>
  <si>
    <t>1338759932</t>
  </si>
  <si>
    <t>86</t>
  </si>
  <si>
    <t>D181129-M22-05</t>
  </si>
  <si>
    <t>Vývodka Pg 21</t>
  </si>
  <si>
    <t>842438658</t>
  </si>
  <si>
    <t>87</t>
  </si>
  <si>
    <t>D181129-M22-06</t>
  </si>
  <si>
    <t>Vývodka Pg 29</t>
  </si>
  <si>
    <t>-667231586</t>
  </si>
  <si>
    <t>88</t>
  </si>
  <si>
    <t>PC-revize el.</t>
  </si>
  <si>
    <t>Revize elektro</t>
  </si>
  <si>
    <t>-1177666562</t>
  </si>
  <si>
    <t>"SO 01.0" 1</t>
  </si>
  <si>
    <t>89</t>
  </si>
  <si>
    <t>-21143350</t>
  </si>
  <si>
    <t>90</t>
  </si>
  <si>
    <t>-615348355</t>
  </si>
  <si>
    <t>91</t>
  </si>
  <si>
    <t>-1908517006</t>
  </si>
  <si>
    <t>SO 03 - Veřejné osvětlení</t>
  </si>
  <si>
    <t xml:space="preserve">    1 - Zemní práce</t>
  </si>
  <si>
    <t xml:space="preserve">      5 - Komunikace</t>
  </si>
  <si>
    <t xml:space="preserve">    46-M - Zemní práce při extr.mont.pracích</t>
  </si>
  <si>
    <t>113107123</t>
  </si>
  <si>
    <t>Odstranění podkladu z kameniva drceného tl 300 mm ručně</t>
  </si>
  <si>
    <t>972867188</t>
  </si>
  <si>
    <t>"Výkop v asfaltu" 11*0,6</t>
  </si>
  <si>
    <t>11310713R</t>
  </si>
  <si>
    <t>Odstranění kameniva stmeleného cementem tl 120 mm ručně</t>
  </si>
  <si>
    <t>93996492</t>
  </si>
  <si>
    <t>11*0,6</t>
  </si>
  <si>
    <t>113107143</t>
  </si>
  <si>
    <t>Odstranění podkladu živičného tl 120 mm ručně</t>
  </si>
  <si>
    <t>942616979</t>
  </si>
  <si>
    <t>132201101</t>
  </si>
  <si>
    <t>Hloubení rýh š do 600 mm v hornině tř. 3 objemu do 100 m3</t>
  </si>
  <si>
    <t>m3</t>
  </si>
  <si>
    <t>1725619734</t>
  </si>
  <si>
    <t>"Výkop v asfaltu" 11*0,6*(1-0,5)</t>
  </si>
  <si>
    <t>"Výkop v zeleni" 69*0,6*0,8</t>
  </si>
  <si>
    <t>132201109</t>
  </si>
  <si>
    <t>Příplatek za lepivost k hloubení rýh š do 600 mm v hornině tř. 3</t>
  </si>
  <si>
    <t>-326801515</t>
  </si>
  <si>
    <t>162701105</t>
  </si>
  <si>
    <t>Vodorovné přemístění do 10000 m výkopku/sypaniny z horniny tř. 1 až 4</t>
  </si>
  <si>
    <t>2055577821</t>
  </si>
  <si>
    <t>"Obsyp kabelu" 80*0,6*0,4</t>
  </si>
  <si>
    <t>"Zásyp kamenivem ve ZP" 0,66</t>
  </si>
  <si>
    <t>162701109</t>
  </si>
  <si>
    <t>Příplatek k vodorovnému přemístění výkopku/sypaniny z horniny tř. 1 až 4 ZKD 1000 m přes 10000 m</t>
  </si>
  <si>
    <t>-346320708</t>
  </si>
  <si>
    <t>19,86*15</t>
  </si>
  <si>
    <t>171201201</t>
  </si>
  <si>
    <t>Uložení sypaniny na skládky</t>
  </si>
  <si>
    <t>-1108072878</t>
  </si>
  <si>
    <t>171201211</t>
  </si>
  <si>
    <t>Poplatek za uložení stavebního odpadu - zeminy a kameniva na skládce</t>
  </si>
  <si>
    <t>145015390</t>
  </si>
  <si>
    <t>19,86*1,8</t>
  </si>
  <si>
    <t>174101101</t>
  </si>
  <si>
    <t>Zásyp jam, šachet rýh nebo kolem objektů sypaninou se zhutněním</t>
  </si>
  <si>
    <t>-1282208648</t>
  </si>
  <si>
    <t>"Výkop" 36,42</t>
  </si>
  <si>
    <t>"Obsyp" -19,2</t>
  </si>
  <si>
    <t>583439590</t>
  </si>
  <si>
    <t>kamenivo drcené hrubé frakce 32-63</t>
  </si>
  <si>
    <t>129284542</t>
  </si>
  <si>
    <t>"Výkop - asfalt" 11*0,6*(1-0,5)</t>
  </si>
  <si>
    <t>"Obsyp - asfalt" -11*0,6*0,4</t>
  </si>
  <si>
    <t>Součet</t>
  </si>
  <si>
    <t>"Zásyp kamenivem ve ZP" 0,66*1,7*1,01</t>
  </si>
  <si>
    <t>175111101</t>
  </si>
  <si>
    <t>Obsypání ručně sypaninou bez prohození sítem, uloženou do 3 m</t>
  </si>
  <si>
    <t>-2083907880</t>
  </si>
  <si>
    <t>583312890</t>
  </si>
  <si>
    <t>kamenivo těžené drobné frakce 0-2</t>
  </si>
  <si>
    <t>2027459254</t>
  </si>
  <si>
    <t>19,2*1,7*1,01</t>
  </si>
  <si>
    <t>564871116</t>
  </si>
  <si>
    <t>Podklad ze štěrkodrtě ŠD tl. 300 mm</t>
  </si>
  <si>
    <t>-665866965</t>
  </si>
  <si>
    <t>567122111</t>
  </si>
  <si>
    <t>Podklad ze směsi stmelené cementem SC C 8/10 (KSC I) tl 120 mm</t>
  </si>
  <si>
    <t>364201161</t>
  </si>
  <si>
    <t>997221551</t>
  </si>
  <si>
    <t>Vodorovná doprava suti ze sypkých materiálů do 1 km</t>
  </si>
  <si>
    <t>452294400</t>
  </si>
  <si>
    <t>997221559</t>
  </si>
  <si>
    <t>Příplatek ZKD 1 km u vodorovné dopravy suti ze sypkých materiálů</t>
  </si>
  <si>
    <t>1551052879</t>
  </si>
  <si>
    <t>997221815</t>
  </si>
  <si>
    <t>Poplatek za uložení na skládce (skládkovné) stavebního odpadu betonového kód odpadu 170 101</t>
  </si>
  <si>
    <t>-1426075386</t>
  </si>
  <si>
    <t>997221845</t>
  </si>
  <si>
    <t>Poplatek za uložení na skládce (skládkovné) odpadu asfaltového bez dehtu kód odpadu 170 302</t>
  </si>
  <si>
    <t>-956136623</t>
  </si>
  <si>
    <t>997221855</t>
  </si>
  <si>
    <t>Poplatek za uložení na skládce (skládkovné) zeminy a kameniva kód odpadu 170 504</t>
  </si>
  <si>
    <t>-197323007</t>
  </si>
  <si>
    <t>998225111</t>
  </si>
  <si>
    <t>Přesun hmot pro pozemní komunikace s krytem z kamene, monolitickým betonovým nebo živičným</t>
  </si>
  <si>
    <t>574082478</t>
  </si>
  <si>
    <t>210204011</t>
  </si>
  <si>
    <t>Montáž stožárů osvětlení ocelových samostatně stojících délky do 12 m</t>
  </si>
  <si>
    <t>57521093</t>
  </si>
  <si>
    <t>3167407R</t>
  </si>
  <si>
    <t>stožár osvětlovací uliční 133/108/89, výška 6200 mm/7200 mm</t>
  </si>
  <si>
    <t>-1479890565</t>
  </si>
  <si>
    <t>21020402R</t>
  </si>
  <si>
    <t>Demontáž stožárů osvětlení vč.odvozu</t>
  </si>
  <si>
    <t>-1605396483</t>
  </si>
  <si>
    <t>210204122</t>
  </si>
  <si>
    <t>Montáž patic stožárů osvětlení betonových</t>
  </si>
  <si>
    <t>-1247110697</t>
  </si>
  <si>
    <t>PC171214-21-M-03</t>
  </si>
  <si>
    <t>Patice betonová</t>
  </si>
  <si>
    <t>-829684616</t>
  </si>
  <si>
    <t>210220020</t>
  </si>
  <si>
    <t>Montáž uzemňovacího vedení vodičů FeZn pomocí svorek v zemi páskou do 120 mm2 ve městské zástavbě</t>
  </si>
  <si>
    <t>286113611</t>
  </si>
  <si>
    <t>354420620</t>
  </si>
  <si>
    <t>pás zemnící 30x4mm FeZn</t>
  </si>
  <si>
    <t>kg</t>
  </si>
  <si>
    <t>355533573</t>
  </si>
  <si>
    <t>80*0,94</t>
  </si>
  <si>
    <t>210812037</t>
  </si>
  <si>
    <t>Montáž kabel Cu plný kulatý do 1 kV 4x25 až 35 mm2 uložený volně nebo v liště</t>
  </si>
  <si>
    <t>1827793140</t>
  </si>
  <si>
    <t>34113120</t>
  </si>
  <si>
    <t xml:space="preserve">kabel silový s Al jádrem 1 kV  4x25mm2</t>
  </si>
  <si>
    <t>1131107918</t>
  </si>
  <si>
    <t>PC-mont171214-21M-01</t>
  </si>
  <si>
    <t>Montáž svítidel uličních - na stožár</t>
  </si>
  <si>
    <t>281018401</t>
  </si>
  <si>
    <t>PC181130-21-M-01</t>
  </si>
  <si>
    <t>Svítidlo na stožár</t>
  </si>
  <si>
    <t>1649948250</t>
  </si>
  <si>
    <t>PC-mont171214-21M-03</t>
  </si>
  <si>
    <t>-1693399032</t>
  </si>
  <si>
    <t>460260001</t>
  </si>
  <si>
    <t>Zatažení lana do kanálu nebo tvárnicové trasy</t>
  </si>
  <si>
    <t>1844451021</t>
  </si>
  <si>
    <t>460490013</t>
  </si>
  <si>
    <t>Krytí kabelů výstražnou fólií šířky 34 cm</t>
  </si>
  <si>
    <t>868135795</t>
  </si>
  <si>
    <t>460520164</t>
  </si>
  <si>
    <t>Montáž trubek ochranných plastových tuhých D do 110 mm uložených do rýhy</t>
  </si>
  <si>
    <t>-553962871</t>
  </si>
  <si>
    <t>34571355</t>
  </si>
  <si>
    <t>trubka elektroinstalační ohebná korugovaná D 110 mm, HDPE</t>
  </si>
  <si>
    <t>712879492</t>
  </si>
  <si>
    <t>PC-dokumentace.1</t>
  </si>
  <si>
    <t>Dokumentace skutečného provedení</t>
  </si>
  <si>
    <t>-1424047216</t>
  </si>
  <si>
    <t>PC-zaměření</t>
  </si>
  <si>
    <t>Geodetické zaměření skutečného provedení</t>
  </si>
  <si>
    <t>-2058804627</t>
  </si>
  <si>
    <t>SO 04 - Oprava oplocení a brány</t>
  </si>
  <si>
    <t xml:space="preserve">    2 - Zakládání</t>
  </si>
  <si>
    <t>233211115</t>
  </si>
  <si>
    <t>Zemní vrut pro ploty a dopravní značky D 76 mm dl 800 mm</t>
  </si>
  <si>
    <t>-1454324018</t>
  </si>
  <si>
    <t>233211117</t>
  </si>
  <si>
    <t xml:space="preserve">Zemní vrut pro plotové brány </t>
  </si>
  <si>
    <t>1791111037</t>
  </si>
  <si>
    <t>338171123</t>
  </si>
  <si>
    <t>Osazování sloupků a vzpěr plotových ocelových v 2,60 m se zabetonováním</t>
  </si>
  <si>
    <t>-1090224701</t>
  </si>
  <si>
    <t>Di-pc01</t>
  </si>
  <si>
    <t>Sloupek ocelový průběžný</t>
  </si>
  <si>
    <t>-28239095</t>
  </si>
  <si>
    <t>34810124R</t>
  </si>
  <si>
    <t>Osazení posuvné brány vč.výplně rámu</t>
  </si>
  <si>
    <t>-1160565952</t>
  </si>
  <si>
    <t>181130-04-3-01</t>
  </si>
  <si>
    <t>Brána posuvná pojezdová vč.automatizace 4000x2000 mm</t>
  </si>
  <si>
    <t>89330703</t>
  </si>
  <si>
    <t>181130-04-3-02</t>
  </si>
  <si>
    <t>Výplň rámu brány z tahokovu</t>
  </si>
  <si>
    <t>385141539</t>
  </si>
  <si>
    <t>348401130</t>
  </si>
  <si>
    <t>Osazení oplocení ze strojového pletiva s napínacími dráty výšky do 2,0 m do 15° sklonu svahu</t>
  </si>
  <si>
    <t>1758687400</t>
  </si>
  <si>
    <t>31327504</t>
  </si>
  <si>
    <t>pletivo drátěné plastifikované se čtvercovými oky 50 mm/2,2 mm, 200 cm</t>
  </si>
  <si>
    <t>-1701383436</t>
  </si>
  <si>
    <t>15619100</t>
  </si>
  <si>
    <t>drát poplastovaný kruhový napínací 2,5/3,5mm</t>
  </si>
  <si>
    <t>-2130871923</t>
  </si>
  <si>
    <t>15619200</t>
  </si>
  <si>
    <t>drát poplastovaný kruhový vázací 1,1/1,5mm</t>
  </si>
  <si>
    <t>1097889638</t>
  </si>
  <si>
    <t>966071711</t>
  </si>
  <si>
    <t>Bourání sloupků a vzpěr plotových ocelových do 2,5 m zabetonovaných</t>
  </si>
  <si>
    <t>2029683527</t>
  </si>
  <si>
    <t>966071822</t>
  </si>
  <si>
    <t>Rozebrání oplocení z drátěného pletiva se čtvercovými oky výšky do 2,0 m</t>
  </si>
  <si>
    <t>1410550007</t>
  </si>
  <si>
    <t>966073813</t>
  </si>
  <si>
    <t xml:space="preserve">Rozebrání vrat k oplocení </t>
  </si>
  <si>
    <t>1054730305</t>
  </si>
  <si>
    <t>-825451939</t>
  </si>
  <si>
    <t>759166502</t>
  </si>
  <si>
    <t>-556161679</t>
  </si>
  <si>
    <t>998232110</t>
  </si>
  <si>
    <t xml:space="preserve">Přesun hmot pro oplocení </t>
  </si>
  <si>
    <t>-1797630990</t>
  </si>
  <si>
    <t>VRN - Vedlejší rozpočtové náklady</t>
  </si>
  <si>
    <t>VRN3 - Zařízení staveniště</t>
  </si>
  <si>
    <t>VRN4 - Inženýrská činnost</t>
  </si>
  <si>
    <t>030001000</t>
  </si>
  <si>
    <t>1024</t>
  </si>
  <si>
    <t>-346722018</t>
  </si>
  <si>
    <t>VRN181129-01</t>
  </si>
  <si>
    <t>Vypracování a schválení povodňového plánu</t>
  </si>
  <si>
    <t>132887965</t>
  </si>
  <si>
    <t>VRN181129-02</t>
  </si>
  <si>
    <t>Náhradní zásobování elektřinou objektu MVE a objektu hrázného na 30 dní</t>
  </si>
  <si>
    <t>938957058</t>
  </si>
  <si>
    <t>VRN181129-03</t>
  </si>
  <si>
    <t>Náhradní zásobování elektřinou stavby na 30 dní</t>
  </si>
  <si>
    <t>1905806213</t>
  </si>
  <si>
    <t>VRN181129-04</t>
  </si>
  <si>
    <t>Vypracování a schválení havarijního plánu</t>
  </si>
  <si>
    <t>1289506372</t>
  </si>
  <si>
    <t>VRN181129-05</t>
  </si>
  <si>
    <t>Zajištění elektrozařízení MVE proti částicím prachu</t>
  </si>
  <si>
    <t>2122201916</t>
  </si>
  <si>
    <t>VRN181129-06</t>
  </si>
  <si>
    <t>Pasport stávající elektroinstalace</t>
  </si>
  <si>
    <t>1124958930</t>
  </si>
  <si>
    <t>VRN181129-07</t>
  </si>
  <si>
    <t>Zpracování dokumentace skutečného provedení vč.dokladové části, která bude obsahovat všechny záznamy, kterými bude prokázáno dosažení předepsané kvality a předepsaných technických parametrů díla</t>
  </si>
  <si>
    <t>-1795408843</t>
  </si>
  <si>
    <t>VRN181129-08</t>
  </si>
  <si>
    <t>Zajištění vytýčení všech podzemních inženýrských sítí a jejich zajištění proti poškození stavbou</t>
  </si>
  <si>
    <t>1736709810</t>
  </si>
  <si>
    <t>045002000</t>
  </si>
  <si>
    <t>Kompletační a koordinační činnost</t>
  </si>
  <si>
    <t>197264985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</si>
</sst>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4" fontId="11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3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 t="s">
        <v>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9"/>
      <c r="AS4" s="20" t="s">
        <v>13</v>
      </c>
      <c r="BE4" s="30" t="s">
        <v>14</v>
      </c>
      <c r="BS4" s="22" t="s">
        <v>15</v>
      </c>
    </row>
    <row r="5" ht="14.4" customHeight="1">
      <c r="B5" s="26"/>
      <c r="C5" s="31"/>
      <c r="D5" s="32" t="s">
        <v>16</v>
      </c>
      <c r="E5" s="31"/>
      <c r="F5" s="31"/>
      <c r="G5" s="31"/>
      <c r="H5" s="31"/>
      <c r="I5" s="31"/>
      <c r="J5" s="31"/>
      <c r="K5" s="33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29"/>
      <c r="BE5" s="34" t="s">
        <v>18</v>
      </c>
      <c r="BS5" s="22" t="s">
        <v>9</v>
      </c>
    </row>
    <row r="6" ht="36.96" customHeight="1">
      <c r="B6" s="26"/>
      <c r="C6" s="31"/>
      <c r="D6" s="35" t="s">
        <v>19</v>
      </c>
      <c r="E6" s="31"/>
      <c r="F6" s="31"/>
      <c r="G6" s="31"/>
      <c r="H6" s="31"/>
      <c r="I6" s="31"/>
      <c r="J6" s="31"/>
      <c r="K6" s="36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29"/>
      <c r="BE6" s="37"/>
      <c r="BS6" s="22" t="s">
        <v>9</v>
      </c>
    </row>
    <row r="7" ht="14.4" customHeight="1">
      <c r="B7" s="26"/>
      <c r="C7" s="31"/>
      <c r="D7" s="38" t="s">
        <v>21</v>
      </c>
      <c r="E7" s="31"/>
      <c r="F7" s="31"/>
      <c r="G7" s="31"/>
      <c r="H7" s="31"/>
      <c r="I7" s="31"/>
      <c r="J7" s="31"/>
      <c r="K7" s="33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8" t="s">
        <v>23</v>
      </c>
      <c r="AL7" s="31"/>
      <c r="AM7" s="31"/>
      <c r="AN7" s="33" t="s">
        <v>22</v>
      </c>
      <c r="AO7" s="31"/>
      <c r="AP7" s="31"/>
      <c r="AQ7" s="29"/>
      <c r="BE7" s="37"/>
      <c r="BS7" s="22" t="s">
        <v>9</v>
      </c>
    </row>
    <row r="8" ht="14.4" customHeight="1">
      <c r="B8" s="26"/>
      <c r="C8" s="31"/>
      <c r="D8" s="38" t="s">
        <v>24</v>
      </c>
      <c r="E8" s="31"/>
      <c r="F8" s="31"/>
      <c r="G8" s="31"/>
      <c r="H8" s="31"/>
      <c r="I8" s="31"/>
      <c r="J8" s="31"/>
      <c r="K8" s="33" t="s">
        <v>25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8" t="s">
        <v>26</v>
      </c>
      <c r="AL8" s="31"/>
      <c r="AM8" s="31"/>
      <c r="AN8" s="39" t="s">
        <v>27</v>
      </c>
      <c r="AO8" s="31"/>
      <c r="AP8" s="31"/>
      <c r="AQ8" s="29"/>
      <c r="BE8" s="37"/>
      <c r="BS8" s="22" t="s">
        <v>9</v>
      </c>
    </row>
    <row r="9" ht="14.4" customHeight="1">
      <c r="B9" s="2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29"/>
      <c r="BE9" s="37"/>
      <c r="BS9" s="22" t="s">
        <v>9</v>
      </c>
    </row>
    <row r="10" ht="14.4" customHeight="1">
      <c r="B10" s="26"/>
      <c r="C10" s="31"/>
      <c r="D10" s="38" t="s">
        <v>28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8" t="s">
        <v>29</v>
      </c>
      <c r="AL10" s="31"/>
      <c r="AM10" s="31"/>
      <c r="AN10" s="33" t="s">
        <v>22</v>
      </c>
      <c r="AO10" s="31"/>
      <c r="AP10" s="31"/>
      <c r="AQ10" s="29"/>
      <c r="BE10" s="37"/>
      <c r="BS10" s="22" t="s">
        <v>9</v>
      </c>
    </row>
    <row r="11" ht="18.48" customHeight="1">
      <c r="B11" s="26"/>
      <c r="C11" s="31"/>
      <c r="D11" s="31"/>
      <c r="E11" s="33" t="s">
        <v>30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8" t="s">
        <v>31</v>
      </c>
      <c r="AL11" s="31"/>
      <c r="AM11" s="31"/>
      <c r="AN11" s="33" t="s">
        <v>22</v>
      </c>
      <c r="AO11" s="31"/>
      <c r="AP11" s="31"/>
      <c r="AQ11" s="29"/>
      <c r="BE11" s="37"/>
      <c r="BS11" s="22" t="s">
        <v>9</v>
      </c>
    </row>
    <row r="12" ht="6.96" customHeight="1">
      <c r="B12" s="2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29"/>
      <c r="BE12" s="37"/>
      <c r="BS12" s="22" t="s">
        <v>9</v>
      </c>
    </row>
    <row r="13" ht="14.4" customHeight="1">
      <c r="B13" s="26"/>
      <c r="C13" s="31"/>
      <c r="D13" s="38" t="s">
        <v>32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8" t="s">
        <v>29</v>
      </c>
      <c r="AL13" s="31"/>
      <c r="AM13" s="31"/>
      <c r="AN13" s="40" t="s">
        <v>33</v>
      </c>
      <c r="AO13" s="31"/>
      <c r="AP13" s="31"/>
      <c r="AQ13" s="29"/>
      <c r="BE13" s="37"/>
      <c r="BS13" s="22" t="s">
        <v>9</v>
      </c>
    </row>
    <row r="14">
      <c r="B14" s="26"/>
      <c r="C14" s="31"/>
      <c r="D14" s="31"/>
      <c r="E14" s="40" t="s">
        <v>33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31"/>
      <c r="AM14" s="31"/>
      <c r="AN14" s="40" t="s">
        <v>33</v>
      </c>
      <c r="AO14" s="31"/>
      <c r="AP14" s="31"/>
      <c r="AQ14" s="29"/>
      <c r="BE14" s="37"/>
      <c r="BS14" s="22" t="s">
        <v>9</v>
      </c>
    </row>
    <row r="15" ht="6.96" customHeight="1">
      <c r="B15" s="2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29"/>
      <c r="BE15" s="37"/>
      <c r="BS15" s="22" t="s">
        <v>6</v>
      </c>
    </row>
    <row r="16" ht="14.4" customHeight="1">
      <c r="B16" s="26"/>
      <c r="C16" s="31"/>
      <c r="D16" s="38" t="s">
        <v>34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8" t="s">
        <v>29</v>
      </c>
      <c r="AL16" s="31"/>
      <c r="AM16" s="31"/>
      <c r="AN16" s="33" t="s">
        <v>22</v>
      </c>
      <c r="AO16" s="31"/>
      <c r="AP16" s="31"/>
      <c r="AQ16" s="29"/>
      <c r="BE16" s="37"/>
      <c r="BS16" s="22" t="s">
        <v>6</v>
      </c>
    </row>
    <row r="17" ht="18.48" customHeight="1">
      <c r="B17" s="26"/>
      <c r="C17" s="31"/>
      <c r="D17" s="31"/>
      <c r="E17" s="33" t="s">
        <v>35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8" t="s">
        <v>31</v>
      </c>
      <c r="AL17" s="31"/>
      <c r="AM17" s="31"/>
      <c r="AN17" s="33" t="s">
        <v>22</v>
      </c>
      <c r="AO17" s="31"/>
      <c r="AP17" s="31"/>
      <c r="AQ17" s="29"/>
      <c r="BE17" s="37"/>
      <c r="BS17" s="22" t="s">
        <v>36</v>
      </c>
    </row>
    <row r="18" ht="6.96" customHeight="1">
      <c r="B18" s="2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29"/>
      <c r="BE18" s="37"/>
      <c r="BS18" s="22" t="s">
        <v>9</v>
      </c>
    </row>
    <row r="19" ht="14.4" customHeight="1">
      <c r="B19" s="26"/>
      <c r="C19" s="31"/>
      <c r="D19" s="38" t="s">
        <v>37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8" t="s">
        <v>29</v>
      </c>
      <c r="AL19" s="31"/>
      <c r="AM19" s="31"/>
      <c r="AN19" s="33" t="s">
        <v>22</v>
      </c>
      <c r="AO19" s="31"/>
      <c r="AP19" s="31"/>
      <c r="AQ19" s="29"/>
      <c r="BE19" s="37"/>
      <c r="BS19" s="22" t="s">
        <v>9</v>
      </c>
    </row>
    <row r="20" ht="18.48" customHeight="1">
      <c r="B20" s="26"/>
      <c r="C20" s="31"/>
      <c r="D20" s="31"/>
      <c r="E20" s="33" t="s">
        <v>38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8" t="s">
        <v>31</v>
      </c>
      <c r="AL20" s="31"/>
      <c r="AM20" s="31"/>
      <c r="AN20" s="33" t="s">
        <v>22</v>
      </c>
      <c r="AO20" s="31"/>
      <c r="AP20" s="31"/>
      <c r="AQ20" s="29"/>
      <c r="BE20" s="37"/>
    </row>
    <row r="21" ht="6.96" customHeight="1">
      <c r="B21" s="2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29"/>
      <c r="BE21" s="37"/>
    </row>
    <row r="22">
      <c r="B22" s="26"/>
      <c r="C22" s="31"/>
      <c r="D22" s="38" t="s">
        <v>39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29"/>
      <c r="BE22" s="37"/>
    </row>
    <row r="23" ht="16.5" customHeight="1">
      <c r="B23" s="26"/>
      <c r="C23" s="31"/>
      <c r="D23" s="31"/>
      <c r="E23" s="42" t="s">
        <v>22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31"/>
      <c r="AP23" s="31"/>
      <c r="AQ23" s="29"/>
      <c r="BE23" s="37"/>
    </row>
    <row r="24" ht="6.96" customHeight="1">
      <c r="B24" s="2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29"/>
      <c r="BE24" s="37"/>
    </row>
    <row r="25" ht="6.96" customHeight="1">
      <c r="B25" s="26"/>
      <c r="C25" s="3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31"/>
      <c r="AQ25" s="29"/>
      <c r="BE25" s="37"/>
    </row>
    <row r="26" ht="14.4" customHeight="1">
      <c r="B26" s="26"/>
      <c r="C26" s="31"/>
      <c r="D26" s="44" t="s">
        <v>40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5">
        <f>ROUND(AG87,2)</f>
        <v>0</v>
      </c>
      <c r="AL26" s="31"/>
      <c r="AM26" s="31"/>
      <c r="AN26" s="31"/>
      <c r="AO26" s="31"/>
      <c r="AP26" s="31"/>
      <c r="AQ26" s="29"/>
      <c r="BE26" s="37"/>
    </row>
    <row r="27" ht="14.4" customHeight="1">
      <c r="B27" s="26"/>
      <c r="C27" s="31"/>
      <c r="D27" s="44" t="s">
        <v>41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45">
        <f>ROUND(AG99,2)</f>
        <v>0</v>
      </c>
      <c r="AL27" s="45"/>
      <c r="AM27" s="45"/>
      <c r="AN27" s="45"/>
      <c r="AO27" s="45"/>
      <c r="AP27" s="31"/>
      <c r="AQ27" s="29"/>
      <c r="BE27" s="37"/>
    </row>
    <row r="28" s="1" customFormat="1" ht="6.96" customHeight="1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8"/>
      <c r="BE28" s="37"/>
    </row>
    <row r="29" s="1" customFormat="1" ht="25.92" customHeight="1">
      <c r="B29" s="46"/>
      <c r="C29" s="47"/>
      <c r="D29" s="49" t="s">
        <v>42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ROUND(AK26+AK27,2)</f>
        <v>0</v>
      </c>
      <c r="AL29" s="50"/>
      <c r="AM29" s="50"/>
      <c r="AN29" s="50"/>
      <c r="AO29" s="50"/>
      <c r="AP29" s="47"/>
      <c r="AQ29" s="48"/>
      <c r="BE29" s="37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E30" s="37"/>
    </row>
    <row r="31" s="2" customFormat="1" ht="14.4" customHeight="1">
      <c r="B31" s="52"/>
      <c r="C31" s="53"/>
      <c r="D31" s="54" t="s">
        <v>43</v>
      </c>
      <c r="E31" s="53"/>
      <c r="F31" s="54" t="s">
        <v>44</v>
      </c>
      <c r="G31" s="53"/>
      <c r="H31" s="53"/>
      <c r="I31" s="53"/>
      <c r="J31" s="53"/>
      <c r="K31" s="53"/>
      <c r="L31" s="55">
        <v>0.20999999999999999</v>
      </c>
      <c r="M31" s="53"/>
      <c r="N31" s="53"/>
      <c r="O31" s="53"/>
      <c r="P31" s="53"/>
      <c r="Q31" s="53"/>
      <c r="R31" s="53"/>
      <c r="S31" s="53"/>
      <c r="T31" s="56" t="s">
        <v>45</v>
      </c>
      <c r="U31" s="53"/>
      <c r="V31" s="53"/>
      <c r="W31" s="57">
        <f>ROUND(AZ87+SUM(CD100:CD104),2)</f>
        <v>0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7">
        <f>ROUND(AV87+SUM(BY100:BY104),2)</f>
        <v>0</v>
      </c>
      <c r="AL31" s="53"/>
      <c r="AM31" s="53"/>
      <c r="AN31" s="53"/>
      <c r="AO31" s="53"/>
      <c r="AP31" s="53"/>
      <c r="AQ31" s="58"/>
      <c r="BE31" s="37"/>
    </row>
    <row r="32" s="2" customFormat="1" ht="14.4" customHeight="1">
      <c r="B32" s="52"/>
      <c r="C32" s="53"/>
      <c r="D32" s="53"/>
      <c r="E32" s="53"/>
      <c r="F32" s="54" t="s">
        <v>46</v>
      </c>
      <c r="G32" s="53"/>
      <c r="H32" s="53"/>
      <c r="I32" s="53"/>
      <c r="J32" s="53"/>
      <c r="K32" s="53"/>
      <c r="L32" s="55">
        <v>0.14999999999999999</v>
      </c>
      <c r="M32" s="53"/>
      <c r="N32" s="53"/>
      <c r="O32" s="53"/>
      <c r="P32" s="53"/>
      <c r="Q32" s="53"/>
      <c r="R32" s="53"/>
      <c r="S32" s="53"/>
      <c r="T32" s="56" t="s">
        <v>45</v>
      </c>
      <c r="U32" s="53"/>
      <c r="V32" s="53"/>
      <c r="W32" s="57">
        <f>ROUND(BA87+SUM(CE100:CE104),2)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7">
        <f>ROUND(AW87+SUM(BZ100:BZ104),2)</f>
        <v>0</v>
      </c>
      <c r="AL32" s="53"/>
      <c r="AM32" s="53"/>
      <c r="AN32" s="53"/>
      <c r="AO32" s="53"/>
      <c r="AP32" s="53"/>
      <c r="AQ32" s="58"/>
      <c r="BE32" s="37"/>
    </row>
    <row r="33" hidden="1" s="2" customFormat="1" ht="14.4" customHeight="1">
      <c r="B33" s="52"/>
      <c r="C33" s="53"/>
      <c r="D33" s="53"/>
      <c r="E33" s="53"/>
      <c r="F33" s="54" t="s">
        <v>47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45</v>
      </c>
      <c r="U33" s="53"/>
      <c r="V33" s="53"/>
      <c r="W33" s="57">
        <f>ROUND(BB87+SUM(CF100:CF104),2)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v>0</v>
      </c>
      <c r="AL33" s="53"/>
      <c r="AM33" s="53"/>
      <c r="AN33" s="53"/>
      <c r="AO33" s="53"/>
      <c r="AP33" s="53"/>
      <c r="AQ33" s="58"/>
      <c r="BE33" s="37"/>
    </row>
    <row r="34" hidden="1" s="2" customFormat="1" ht="14.4" customHeight="1">
      <c r="B34" s="52"/>
      <c r="C34" s="53"/>
      <c r="D34" s="53"/>
      <c r="E34" s="53"/>
      <c r="F34" s="54" t="s">
        <v>48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45</v>
      </c>
      <c r="U34" s="53"/>
      <c r="V34" s="53"/>
      <c r="W34" s="57">
        <f>ROUND(BC87+SUM(CG100:CG104),2)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v>0</v>
      </c>
      <c r="AL34" s="53"/>
      <c r="AM34" s="53"/>
      <c r="AN34" s="53"/>
      <c r="AO34" s="53"/>
      <c r="AP34" s="53"/>
      <c r="AQ34" s="58"/>
      <c r="BE34" s="37"/>
    </row>
    <row r="35" hidden="1" s="2" customFormat="1" ht="14.4" customHeight="1">
      <c r="B35" s="52"/>
      <c r="C35" s="53"/>
      <c r="D35" s="53"/>
      <c r="E35" s="53"/>
      <c r="F35" s="54" t="s">
        <v>49</v>
      </c>
      <c r="G35" s="53"/>
      <c r="H35" s="53"/>
      <c r="I35" s="53"/>
      <c r="J35" s="53"/>
      <c r="K35" s="53"/>
      <c r="L35" s="55">
        <v>0</v>
      </c>
      <c r="M35" s="53"/>
      <c r="N35" s="53"/>
      <c r="O35" s="53"/>
      <c r="P35" s="53"/>
      <c r="Q35" s="53"/>
      <c r="R35" s="53"/>
      <c r="S35" s="53"/>
      <c r="T35" s="56" t="s">
        <v>45</v>
      </c>
      <c r="U35" s="53"/>
      <c r="V35" s="53"/>
      <c r="W35" s="57">
        <f>ROUND(BD87+SUM(CH100:CH104),2)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s="1" customFormat="1" ht="6.96" customHeight="1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8"/>
    </row>
    <row r="37" s="1" customFormat="1" ht="25.92" customHeight="1">
      <c r="B37" s="46"/>
      <c r="C37" s="59"/>
      <c r="D37" s="60" t="s">
        <v>50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2" t="s">
        <v>51</v>
      </c>
      <c r="U37" s="61"/>
      <c r="V37" s="61"/>
      <c r="W37" s="61"/>
      <c r="X37" s="63" t="s">
        <v>52</v>
      </c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4">
        <f>SUM(AK29:AK35)</f>
        <v>0</v>
      </c>
      <c r="AL37" s="61"/>
      <c r="AM37" s="61"/>
      <c r="AN37" s="61"/>
      <c r="AO37" s="65"/>
      <c r="AP37" s="59"/>
      <c r="AQ37" s="48"/>
    </row>
    <row r="38" s="1" customFormat="1" ht="14.4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>
      <c r="B39" s="2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29"/>
    </row>
    <row r="40">
      <c r="B40" s="2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29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29"/>
    </row>
    <row r="49" s="1" customFormat="1">
      <c r="B49" s="46"/>
      <c r="C49" s="47"/>
      <c r="D49" s="66" t="s">
        <v>53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54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6"/>
      <c r="C50" s="31"/>
      <c r="D50" s="69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70"/>
      <c r="AA50" s="31"/>
      <c r="AB50" s="31"/>
      <c r="AC50" s="69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70"/>
      <c r="AP50" s="31"/>
      <c r="AQ50" s="29"/>
    </row>
    <row r="51">
      <c r="B51" s="26"/>
      <c r="C51" s="31"/>
      <c r="D51" s="69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70"/>
      <c r="AA51" s="31"/>
      <c r="AB51" s="31"/>
      <c r="AC51" s="69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70"/>
      <c r="AP51" s="31"/>
      <c r="AQ51" s="29"/>
    </row>
    <row r="52">
      <c r="B52" s="26"/>
      <c r="C52" s="31"/>
      <c r="D52" s="6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70"/>
      <c r="AA52" s="31"/>
      <c r="AB52" s="31"/>
      <c r="AC52" s="69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70"/>
      <c r="AP52" s="31"/>
      <c r="AQ52" s="29"/>
    </row>
    <row r="53">
      <c r="B53" s="26"/>
      <c r="C53" s="31"/>
      <c r="D53" s="6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70"/>
      <c r="AA53" s="31"/>
      <c r="AB53" s="31"/>
      <c r="AC53" s="69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70"/>
      <c r="AP53" s="31"/>
      <c r="AQ53" s="29"/>
    </row>
    <row r="54">
      <c r="B54" s="26"/>
      <c r="C54" s="31"/>
      <c r="D54" s="6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70"/>
      <c r="AA54" s="31"/>
      <c r="AB54" s="31"/>
      <c r="AC54" s="69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70"/>
      <c r="AP54" s="31"/>
      <c r="AQ54" s="29"/>
    </row>
    <row r="55">
      <c r="B55" s="26"/>
      <c r="C55" s="31"/>
      <c r="D55" s="6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70"/>
      <c r="AA55" s="31"/>
      <c r="AB55" s="31"/>
      <c r="AC55" s="69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70"/>
      <c r="AP55" s="31"/>
      <c r="AQ55" s="29"/>
    </row>
    <row r="56">
      <c r="B56" s="26"/>
      <c r="C56" s="31"/>
      <c r="D56" s="69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70"/>
      <c r="AA56" s="31"/>
      <c r="AB56" s="31"/>
      <c r="AC56" s="69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70"/>
      <c r="AP56" s="31"/>
      <c r="AQ56" s="29"/>
    </row>
    <row r="57">
      <c r="B57" s="26"/>
      <c r="C57" s="31"/>
      <c r="D57" s="6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70"/>
      <c r="AA57" s="31"/>
      <c r="AB57" s="31"/>
      <c r="AC57" s="69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70"/>
      <c r="AP57" s="31"/>
      <c r="AQ57" s="29"/>
    </row>
    <row r="58" s="1" customFormat="1">
      <c r="B58" s="46"/>
      <c r="C58" s="47"/>
      <c r="D58" s="71" t="s">
        <v>55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56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55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56</v>
      </c>
      <c r="AN58" s="72"/>
      <c r="AO58" s="74"/>
      <c r="AP58" s="47"/>
      <c r="AQ58" s="48"/>
    </row>
    <row r="59">
      <c r="B59" s="26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29"/>
    </row>
    <row r="60" s="1" customFormat="1">
      <c r="B60" s="46"/>
      <c r="C60" s="47"/>
      <c r="D60" s="66" t="s">
        <v>57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58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6"/>
      <c r="C61" s="31"/>
      <c r="D61" s="6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70"/>
      <c r="AA61" s="31"/>
      <c r="AB61" s="31"/>
      <c r="AC61" s="69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70"/>
      <c r="AP61" s="31"/>
      <c r="AQ61" s="29"/>
    </row>
    <row r="62">
      <c r="B62" s="26"/>
      <c r="C62" s="31"/>
      <c r="D62" s="6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70"/>
      <c r="AA62" s="31"/>
      <c r="AB62" s="31"/>
      <c r="AC62" s="69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70"/>
      <c r="AP62" s="31"/>
      <c r="AQ62" s="29"/>
    </row>
    <row r="63">
      <c r="B63" s="26"/>
      <c r="C63" s="31"/>
      <c r="D63" s="69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70"/>
      <c r="AA63" s="31"/>
      <c r="AB63" s="31"/>
      <c r="AC63" s="69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70"/>
      <c r="AP63" s="31"/>
      <c r="AQ63" s="29"/>
    </row>
    <row r="64">
      <c r="B64" s="26"/>
      <c r="C64" s="31"/>
      <c r="D64" s="6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70"/>
      <c r="AA64" s="31"/>
      <c r="AB64" s="31"/>
      <c r="AC64" s="69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70"/>
      <c r="AP64" s="31"/>
      <c r="AQ64" s="29"/>
    </row>
    <row r="65">
      <c r="B65" s="26"/>
      <c r="C65" s="31"/>
      <c r="D65" s="69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70"/>
      <c r="AA65" s="31"/>
      <c r="AB65" s="31"/>
      <c r="AC65" s="69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70"/>
      <c r="AP65" s="31"/>
      <c r="AQ65" s="29"/>
    </row>
    <row r="66">
      <c r="B66" s="26"/>
      <c r="C66" s="31"/>
      <c r="D66" s="69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70"/>
      <c r="AA66" s="31"/>
      <c r="AB66" s="31"/>
      <c r="AC66" s="69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70"/>
      <c r="AP66" s="31"/>
      <c r="AQ66" s="29"/>
    </row>
    <row r="67">
      <c r="B67" s="26"/>
      <c r="C67" s="31"/>
      <c r="D67" s="69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70"/>
      <c r="AA67" s="31"/>
      <c r="AB67" s="31"/>
      <c r="AC67" s="69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70"/>
      <c r="AP67" s="31"/>
      <c r="AQ67" s="29"/>
    </row>
    <row r="68">
      <c r="B68" s="26"/>
      <c r="C68" s="31"/>
      <c r="D68" s="69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70"/>
      <c r="AA68" s="31"/>
      <c r="AB68" s="31"/>
      <c r="AC68" s="69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70"/>
      <c r="AP68" s="31"/>
      <c r="AQ68" s="29"/>
    </row>
    <row r="69" s="1" customFormat="1">
      <c r="B69" s="46"/>
      <c r="C69" s="47"/>
      <c r="D69" s="71" t="s">
        <v>55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56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55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56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7" t="s">
        <v>59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48"/>
    </row>
    <row r="77" s="3" customFormat="1" ht="14.4" customHeight="1">
      <c r="B77" s="81"/>
      <c r="C77" s="38" t="s">
        <v>16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Hl181129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19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>VD_Nove_Mlyny_oprava_stavebni_casti_objektu_MVE_I_etapa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8" t="s">
        <v>24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>Nové Mlýny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8" t="s">
        <v>26</v>
      </c>
      <c r="AJ80" s="47"/>
      <c r="AK80" s="47"/>
      <c r="AL80" s="47"/>
      <c r="AM80" s="90" t="str">
        <f> IF(AN8= "","",AN8)</f>
        <v>30. 11. 2018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8" t="s">
        <v>28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>Povodí Moravy, s.p.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8" t="s">
        <v>34</v>
      </c>
      <c r="AJ82" s="47"/>
      <c r="AK82" s="47"/>
      <c r="AL82" s="47"/>
      <c r="AM82" s="82" t="str">
        <f>IF(E17="","",E17)</f>
        <v>ing. Jan Hladiš</v>
      </c>
      <c r="AN82" s="82"/>
      <c r="AO82" s="82"/>
      <c r="AP82" s="82"/>
      <c r="AQ82" s="48"/>
      <c r="AS82" s="91" t="s">
        <v>60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4"/>
    </row>
    <row r="83" s="1" customFormat="1">
      <c r="B83" s="46"/>
      <c r="C83" s="38" t="s">
        <v>32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8" t="s">
        <v>37</v>
      </c>
      <c r="AJ83" s="47"/>
      <c r="AK83" s="47"/>
      <c r="AL83" s="47"/>
      <c r="AM83" s="82" t="str">
        <f>IF(E20="","",E20)</f>
        <v xml:space="preserve"> 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100"/>
    </row>
    <row r="85" s="1" customFormat="1" ht="29.28" customHeight="1">
      <c r="B85" s="46"/>
      <c r="C85" s="101" t="s">
        <v>61</v>
      </c>
      <c r="D85" s="102"/>
      <c r="E85" s="102"/>
      <c r="F85" s="102"/>
      <c r="G85" s="102"/>
      <c r="H85" s="103"/>
      <c r="I85" s="104" t="s">
        <v>62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63</v>
      </c>
      <c r="AH85" s="102"/>
      <c r="AI85" s="102"/>
      <c r="AJ85" s="102"/>
      <c r="AK85" s="102"/>
      <c r="AL85" s="102"/>
      <c r="AM85" s="102"/>
      <c r="AN85" s="104" t="s">
        <v>64</v>
      </c>
      <c r="AO85" s="102"/>
      <c r="AP85" s="105"/>
      <c r="AQ85" s="48"/>
      <c r="AS85" s="106" t="s">
        <v>65</v>
      </c>
      <c r="AT85" s="107" t="s">
        <v>66</v>
      </c>
      <c r="AU85" s="107" t="s">
        <v>67</v>
      </c>
      <c r="AV85" s="107" t="s">
        <v>68</v>
      </c>
      <c r="AW85" s="107" t="s">
        <v>69</v>
      </c>
      <c r="AX85" s="107" t="s">
        <v>70</v>
      </c>
      <c r="AY85" s="107" t="s">
        <v>71</v>
      </c>
      <c r="AZ85" s="107" t="s">
        <v>72</v>
      </c>
      <c r="BA85" s="107" t="s">
        <v>73</v>
      </c>
      <c r="BB85" s="107" t="s">
        <v>74</v>
      </c>
      <c r="BC85" s="107" t="s">
        <v>75</v>
      </c>
      <c r="BD85" s="108" t="s">
        <v>76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8"/>
    </row>
    <row r="87" s="4" customFormat="1" ht="32.4" customHeight="1">
      <c r="B87" s="84"/>
      <c r="C87" s="110" t="s">
        <v>77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ROUND(SUM(AG88:AG97),2)</f>
        <v>0</v>
      </c>
      <c r="AH87" s="112"/>
      <c r="AI87" s="112"/>
      <c r="AJ87" s="112"/>
      <c r="AK87" s="112"/>
      <c r="AL87" s="112"/>
      <c r="AM87" s="112"/>
      <c r="AN87" s="113">
        <f>SUM(AG87,AT87)</f>
        <v>0</v>
      </c>
      <c r="AO87" s="113"/>
      <c r="AP87" s="113"/>
      <c r="AQ87" s="88"/>
      <c r="AS87" s="114">
        <f>ROUND(SUM(AS88:AS97),2)</f>
        <v>0</v>
      </c>
      <c r="AT87" s="115">
        <f>ROUND(SUM(AV87:AW87),2)</f>
        <v>0</v>
      </c>
      <c r="AU87" s="116">
        <f>ROUND(SUM(AU88:AU97),5)</f>
        <v>0</v>
      </c>
      <c r="AV87" s="115">
        <f>ROUND(AZ87*L31,2)</f>
        <v>0</v>
      </c>
      <c r="AW87" s="115">
        <f>ROUND(BA87*L32,2)</f>
        <v>0</v>
      </c>
      <c r="AX87" s="115">
        <f>ROUND(BB87*L31,2)</f>
        <v>0</v>
      </c>
      <c r="AY87" s="115">
        <f>ROUND(BC87*L32,2)</f>
        <v>0</v>
      </c>
      <c r="AZ87" s="115">
        <f>ROUND(SUM(AZ88:AZ97),2)</f>
        <v>0</v>
      </c>
      <c r="BA87" s="115">
        <f>ROUND(SUM(BA88:BA97),2)</f>
        <v>0</v>
      </c>
      <c r="BB87" s="115">
        <f>ROUND(SUM(BB88:BB97),2)</f>
        <v>0</v>
      </c>
      <c r="BC87" s="115">
        <f>ROUND(SUM(BC88:BC97),2)</f>
        <v>0</v>
      </c>
      <c r="BD87" s="117">
        <f>ROUND(SUM(BD88:BD97),2)</f>
        <v>0</v>
      </c>
      <c r="BS87" s="118" t="s">
        <v>78</v>
      </c>
      <c r="BT87" s="118" t="s">
        <v>79</v>
      </c>
      <c r="BU87" s="119" t="s">
        <v>80</v>
      </c>
      <c r="BV87" s="118" t="s">
        <v>81</v>
      </c>
      <c r="BW87" s="118" t="s">
        <v>82</v>
      </c>
      <c r="BX87" s="118" t="s">
        <v>83</v>
      </c>
    </row>
    <row r="88" s="5" customFormat="1" ht="31.5" customHeight="1">
      <c r="A88" s="120" t="s">
        <v>84</v>
      </c>
      <c r="B88" s="121"/>
      <c r="C88" s="122"/>
      <c r="D88" s="123" t="s">
        <v>85</v>
      </c>
      <c r="E88" s="123"/>
      <c r="F88" s="123"/>
      <c r="G88" s="123"/>
      <c r="H88" s="123"/>
      <c r="I88" s="124"/>
      <c r="J88" s="123" t="s">
        <v>86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'SO 01.0 - Oprava stavební...'!M30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'SO 01.0 - Oprava stavební...'!M28</f>
        <v>0</v>
      </c>
      <c r="AT88" s="128">
        <f>ROUND(SUM(AV88:AW88),2)</f>
        <v>0</v>
      </c>
      <c r="AU88" s="129">
        <f>'SO 01.0 - Oprava stavební...'!W126</f>
        <v>0</v>
      </c>
      <c r="AV88" s="128">
        <f>'SO 01.0 - Oprava stavební...'!M32</f>
        <v>0</v>
      </c>
      <c r="AW88" s="128">
        <f>'SO 01.0 - Oprava stavební...'!M33</f>
        <v>0</v>
      </c>
      <c r="AX88" s="128">
        <f>'SO 01.0 - Oprava stavební...'!M34</f>
        <v>0</v>
      </c>
      <c r="AY88" s="128">
        <f>'SO 01.0 - Oprava stavební...'!M35</f>
        <v>0</v>
      </c>
      <c r="AZ88" s="128">
        <f>'SO 01.0 - Oprava stavební...'!H32</f>
        <v>0</v>
      </c>
      <c r="BA88" s="128">
        <f>'SO 01.0 - Oprava stavební...'!H33</f>
        <v>0</v>
      </c>
      <c r="BB88" s="128">
        <f>'SO 01.0 - Oprava stavební...'!H34</f>
        <v>0</v>
      </c>
      <c r="BC88" s="128">
        <f>'SO 01.0 - Oprava stavební...'!H35</f>
        <v>0</v>
      </c>
      <c r="BD88" s="130">
        <f>'SO 01.0 - Oprava stavební...'!H36</f>
        <v>0</v>
      </c>
      <c r="BT88" s="131" t="s">
        <v>87</v>
      </c>
      <c r="BV88" s="131" t="s">
        <v>81</v>
      </c>
      <c r="BW88" s="131" t="s">
        <v>88</v>
      </c>
      <c r="BX88" s="131" t="s">
        <v>82</v>
      </c>
    </row>
    <row r="89" s="5" customFormat="1" ht="31.5" customHeight="1">
      <c r="A89" s="120" t="s">
        <v>84</v>
      </c>
      <c r="B89" s="121"/>
      <c r="C89" s="122"/>
      <c r="D89" s="123" t="s">
        <v>89</v>
      </c>
      <c r="E89" s="123"/>
      <c r="F89" s="123"/>
      <c r="G89" s="123"/>
      <c r="H89" s="123"/>
      <c r="I89" s="124"/>
      <c r="J89" s="123" t="s">
        <v>90</v>
      </c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  <c r="AD89" s="123"/>
      <c r="AE89" s="123"/>
      <c r="AF89" s="123"/>
      <c r="AG89" s="125">
        <f>'SO 01.1 - Půdorys patra n...'!M30</f>
        <v>0</v>
      </c>
      <c r="AH89" s="124"/>
      <c r="AI89" s="124"/>
      <c r="AJ89" s="124"/>
      <c r="AK89" s="124"/>
      <c r="AL89" s="124"/>
      <c r="AM89" s="124"/>
      <c r="AN89" s="125">
        <f>SUM(AG89,AT89)</f>
        <v>0</v>
      </c>
      <c r="AO89" s="124"/>
      <c r="AP89" s="124"/>
      <c r="AQ89" s="126"/>
      <c r="AS89" s="127">
        <f>'SO 01.1 - Půdorys patra n...'!M28</f>
        <v>0</v>
      </c>
      <c r="AT89" s="128">
        <f>ROUND(SUM(AV89:AW89),2)</f>
        <v>0</v>
      </c>
      <c r="AU89" s="129">
        <f>'SO 01.1 - Půdorys patra n...'!W127</f>
        <v>0</v>
      </c>
      <c r="AV89" s="128">
        <f>'SO 01.1 - Půdorys patra n...'!M32</f>
        <v>0</v>
      </c>
      <c r="AW89" s="128">
        <f>'SO 01.1 - Půdorys patra n...'!M33</f>
        <v>0</v>
      </c>
      <c r="AX89" s="128">
        <f>'SO 01.1 - Půdorys patra n...'!M34</f>
        <v>0</v>
      </c>
      <c r="AY89" s="128">
        <f>'SO 01.1 - Půdorys patra n...'!M35</f>
        <v>0</v>
      </c>
      <c r="AZ89" s="128">
        <f>'SO 01.1 - Půdorys patra n...'!H32</f>
        <v>0</v>
      </c>
      <c r="BA89" s="128">
        <f>'SO 01.1 - Půdorys patra n...'!H33</f>
        <v>0</v>
      </c>
      <c r="BB89" s="128">
        <f>'SO 01.1 - Půdorys patra n...'!H34</f>
        <v>0</v>
      </c>
      <c r="BC89" s="128">
        <f>'SO 01.1 - Půdorys patra n...'!H35</f>
        <v>0</v>
      </c>
      <c r="BD89" s="130">
        <f>'SO 01.1 - Půdorys patra n...'!H36</f>
        <v>0</v>
      </c>
      <c r="BT89" s="131" t="s">
        <v>87</v>
      </c>
      <c r="BV89" s="131" t="s">
        <v>81</v>
      </c>
      <c r="BW89" s="131" t="s">
        <v>91</v>
      </c>
      <c r="BX89" s="131" t="s">
        <v>82</v>
      </c>
    </row>
    <row r="90" s="5" customFormat="1" ht="31.5" customHeight="1">
      <c r="A90" s="120" t="s">
        <v>84</v>
      </c>
      <c r="B90" s="121"/>
      <c r="C90" s="122"/>
      <c r="D90" s="123" t="s">
        <v>92</v>
      </c>
      <c r="E90" s="123"/>
      <c r="F90" s="123"/>
      <c r="G90" s="123"/>
      <c r="H90" s="123"/>
      <c r="I90" s="124"/>
      <c r="J90" s="123" t="s">
        <v>93</v>
      </c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23"/>
      <c r="AC90" s="123"/>
      <c r="AD90" s="123"/>
      <c r="AE90" s="123"/>
      <c r="AF90" s="123"/>
      <c r="AG90" s="125">
        <f>'SO 01.2 - Půdorys patra n...'!M30</f>
        <v>0</v>
      </c>
      <c r="AH90" s="124"/>
      <c r="AI90" s="124"/>
      <c r="AJ90" s="124"/>
      <c r="AK90" s="124"/>
      <c r="AL90" s="124"/>
      <c r="AM90" s="124"/>
      <c r="AN90" s="125">
        <f>SUM(AG90,AT90)</f>
        <v>0</v>
      </c>
      <c r="AO90" s="124"/>
      <c r="AP90" s="124"/>
      <c r="AQ90" s="126"/>
      <c r="AS90" s="127">
        <f>'SO 01.2 - Půdorys patra n...'!M28</f>
        <v>0</v>
      </c>
      <c r="AT90" s="128">
        <f>ROUND(SUM(AV90:AW90),2)</f>
        <v>0</v>
      </c>
      <c r="AU90" s="129">
        <f>'SO 01.2 - Půdorys patra n...'!W130</f>
        <v>0</v>
      </c>
      <c r="AV90" s="128">
        <f>'SO 01.2 - Půdorys patra n...'!M32</f>
        <v>0</v>
      </c>
      <c r="AW90" s="128">
        <f>'SO 01.2 - Půdorys patra n...'!M33</f>
        <v>0</v>
      </c>
      <c r="AX90" s="128">
        <f>'SO 01.2 - Půdorys patra n...'!M34</f>
        <v>0</v>
      </c>
      <c r="AY90" s="128">
        <f>'SO 01.2 - Půdorys patra n...'!M35</f>
        <v>0</v>
      </c>
      <c r="AZ90" s="128">
        <f>'SO 01.2 - Půdorys patra n...'!H32</f>
        <v>0</v>
      </c>
      <c r="BA90" s="128">
        <f>'SO 01.2 - Půdorys patra n...'!H33</f>
        <v>0</v>
      </c>
      <c r="BB90" s="128">
        <f>'SO 01.2 - Půdorys patra n...'!H34</f>
        <v>0</v>
      </c>
      <c r="BC90" s="128">
        <f>'SO 01.2 - Půdorys patra n...'!H35</f>
        <v>0</v>
      </c>
      <c r="BD90" s="130">
        <f>'SO 01.2 - Půdorys patra n...'!H36</f>
        <v>0</v>
      </c>
      <c r="BT90" s="131" t="s">
        <v>87</v>
      </c>
      <c r="BV90" s="131" t="s">
        <v>81</v>
      </c>
      <c r="BW90" s="131" t="s">
        <v>94</v>
      </c>
      <c r="BX90" s="131" t="s">
        <v>82</v>
      </c>
    </row>
    <row r="91" s="5" customFormat="1" ht="31.5" customHeight="1">
      <c r="A91" s="120" t="s">
        <v>84</v>
      </c>
      <c r="B91" s="121"/>
      <c r="C91" s="122"/>
      <c r="D91" s="123" t="s">
        <v>95</v>
      </c>
      <c r="E91" s="123"/>
      <c r="F91" s="123"/>
      <c r="G91" s="123"/>
      <c r="H91" s="123"/>
      <c r="I91" s="124"/>
      <c r="J91" s="123" t="s">
        <v>96</v>
      </c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  <c r="AF91" s="123"/>
      <c r="AG91" s="125">
        <f>'SO 01.3 - Půdorys patra n...'!M30</f>
        <v>0</v>
      </c>
      <c r="AH91" s="124"/>
      <c r="AI91" s="124"/>
      <c r="AJ91" s="124"/>
      <c r="AK91" s="124"/>
      <c r="AL91" s="124"/>
      <c r="AM91" s="124"/>
      <c r="AN91" s="125">
        <f>SUM(AG91,AT91)</f>
        <v>0</v>
      </c>
      <c r="AO91" s="124"/>
      <c r="AP91" s="124"/>
      <c r="AQ91" s="126"/>
      <c r="AS91" s="127">
        <f>'SO 01.3 - Půdorys patra n...'!M28</f>
        <v>0</v>
      </c>
      <c r="AT91" s="128">
        <f>ROUND(SUM(AV91:AW91),2)</f>
        <v>0</v>
      </c>
      <c r="AU91" s="129">
        <f>'SO 01.3 - Půdorys patra n...'!W130</f>
        <v>0</v>
      </c>
      <c r="AV91" s="128">
        <f>'SO 01.3 - Půdorys patra n...'!M32</f>
        <v>0</v>
      </c>
      <c r="AW91" s="128">
        <f>'SO 01.3 - Půdorys patra n...'!M33</f>
        <v>0</v>
      </c>
      <c r="AX91" s="128">
        <f>'SO 01.3 - Půdorys patra n...'!M34</f>
        <v>0</v>
      </c>
      <c r="AY91" s="128">
        <f>'SO 01.3 - Půdorys patra n...'!M35</f>
        <v>0</v>
      </c>
      <c r="AZ91" s="128">
        <f>'SO 01.3 - Půdorys patra n...'!H32</f>
        <v>0</v>
      </c>
      <c r="BA91" s="128">
        <f>'SO 01.3 - Půdorys patra n...'!H33</f>
        <v>0</v>
      </c>
      <c r="BB91" s="128">
        <f>'SO 01.3 - Půdorys patra n...'!H34</f>
        <v>0</v>
      </c>
      <c r="BC91" s="128">
        <f>'SO 01.3 - Půdorys patra n...'!H35</f>
        <v>0</v>
      </c>
      <c r="BD91" s="130">
        <f>'SO 01.3 - Půdorys patra n...'!H36</f>
        <v>0</v>
      </c>
      <c r="BT91" s="131" t="s">
        <v>87</v>
      </c>
      <c r="BV91" s="131" t="s">
        <v>81</v>
      </c>
      <c r="BW91" s="131" t="s">
        <v>97</v>
      </c>
      <c r="BX91" s="131" t="s">
        <v>82</v>
      </c>
    </row>
    <row r="92" s="5" customFormat="1" ht="31.5" customHeight="1">
      <c r="A92" s="120" t="s">
        <v>84</v>
      </c>
      <c r="B92" s="121"/>
      <c r="C92" s="122"/>
      <c r="D92" s="123" t="s">
        <v>98</v>
      </c>
      <c r="E92" s="123"/>
      <c r="F92" s="123"/>
      <c r="G92" s="123"/>
      <c r="H92" s="123"/>
      <c r="I92" s="124"/>
      <c r="J92" s="123" t="s">
        <v>99</v>
      </c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123"/>
      <c r="Z92" s="123"/>
      <c r="AA92" s="123"/>
      <c r="AB92" s="123"/>
      <c r="AC92" s="123"/>
      <c r="AD92" s="123"/>
      <c r="AE92" s="123"/>
      <c r="AF92" s="123"/>
      <c r="AG92" s="125">
        <f>'SO 01.4 - Půdorys patra n...'!M30</f>
        <v>0</v>
      </c>
      <c r="AH92" s="124"/>
      <c r="AI92" s="124"/>
      <c r="AJ92" s="124"/>
      <c r="AK92" s="124"/>
      <c r="AL92" s="124"/>
      <c r="AM92" s="124"/>
      <c r="AN92" s="125">
        <f>SUM(AG92,AT92)</f>
        <v>0</v>
      </c>
      <c r="AO92" s="124"/>
      <c r="AP92" s="124"/>
      <c r="AQ92" s="126"/>
      <c r="AS92" s="127">
        <f>'SO 01.4 - Půdorys patra n...'!M28</f>
        <v>0</v>
      </c>
      <c r="AT92" s="128">
        <f>ROUND(SUM(AV92:AW92),2)</f>
        <v>0</v>
      </c>
      <c r="AU92" s="129">
        <f>'SO 01.4 - Půdorys patra n...'!W130</f>
        <v>0</v>
      </c>
      <c r="AV92" s="128">
        <f>'SO 01.4 - Půdorys patra n...'!M32</f>
        <v>0</v>
      </c>
      <c r="AW92" s="128">
        <f>'SO 01.4 - Půdorys patra n...'!M33</f>
        <v>0</v>
      </c>
      <c r="AX92" s="128">
        <f>'SO 01.4 - Půdorys patra n...'!M34</f>
        <v>0</v>
      </c>
      <c r="AY92" s="128">
        <f>'SO 01.4 - Půdorys patra n...'!M35</f>
        <v>0</v>
      </c>
      <c r="AZ92" s="128">
        <f>'SO 01.4 - Půdorys patra n...'!H32</f>
        <v>0</v>
      </c>
      <c r="BA92" s="128">
        <f>'SO 01.4 - Půdorys patra n...'!H33</f>
        <v>0</v>
      </c>
      <c r="BB92" s="128">
        <f>'SO 01.4 - Půdorys patra n...'!H34</f>
        <v>0</v>
      </c>
      <c r="BC92" s="128">
        <f>'SO 01.4 - Půdorys patra n...'!H35</f>
        <v>0</v>
      </c>
      <c r="BD92" s="130">
        <f>'SO 01.4 - Půdorys patra n...'!H36</f>
        <v>0</v>
      </c>
      <c r="BT92" s="131" t="s">
        <v>87</v>
      </c>
      <c r="BV92" s="131" t="s">
        <v>81</v>
      </c>
      <c r="BW92" s="131" t="s">
        <v>100</v>
      </c>
      <c r="BX92" s="131" t="s">
        <v>82</v>
      </c>
    </row>
    <row r="93" s="5" customFormat="1" ht="31.5" customHeight="1">
      <c r="A93" s="120" t="s">
        <v>84</v>
      </c>
      <c r="B93" s="121"/>
      <c r="C93" s="122"/>
      <c r="D93" s="123" t="s">
        <v>101</v>
      </c>
      <c r="E93" s="123"/>
      <c r="F93" s="123"/>
      <c r="G93" s="123"/>
      <c r="H93" s="123"/>
      <c r="I93" s="124"/>
      <c r="J93" s="123" t="s">
        <v>102</v>
      </c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3"/>
      <c r="AF93" s="123"/>
      <c r="AG93" s="125">
        <f>'SO 01.5 - Zdravotní insta...'!M30</f>
        <v>0</v>
      </c>
      <c r="AH93" s="124"/>
      <c r="AI93" s="124"/>
      <c r="AJ93" s="124"/>
      <c r="AK93" s="124"/>
      <c r="AL93" s="124"/>
      <c r="AM93" s="124"/>
      <c r="AN93" s="125">
        <f>SUM(AG93,AT93)</f>
        <v>0</v>
      </c>
      <c r="AO93" s="124"/>
      <c r="AP93" s="124"/>
      <c r="AQ93" s="126"/>
      <c r="AS93" s="127">
        <f>'SO 01.5 - Zdravotní insta...'!M28</f>
        <v>0</v>
      </c>
      <c r="AT93" s="128">
        <f>ROUND(SUM(AV93:AW93),2)</f>
        <v>0</v>
      </c>
      <c r="AU93" s="129">
        <f>'SO 01.5 - Zdravotní insta...'!W120</f>
        <v>0</v>
      </c>
      <c r="AV93" s="128">
        <f>'SO 01.5 - Zdravotní insta...'!M32</f>
        <v>0</v>
      </c>
      <c r="AW93" s="128">
        <f>'SO 01.5 - Zdravotní insta...'!M33</f>
        <v>0</v>
      </c>
      <c r="AX93" s="128">
        <f>'SO 01.5 - Zdravotní insta...'!M34</f>
        <v>0</v>
      </c>
      <c r="AY93" s="128">
        <f>'SO 01.5 - Zdravotní insta...'!M35</f>
        <v>0</v>
      </c>
      <c r="AZ93" s="128">
        <f>'SO 01.5 - Zdravotní insta...'!H32</f>
        <v>0</v>
      </c>
      <c r="BA93" s="128">
        <f>'SO 01.5 - Zdravotní insta...'!H33</f>
        <v>0</v>
      </c>
      <c r="BB93" s="128">
        <f>'SO 01.5 - Zdravotní insta...'!H34</f>
        <v>0</v>
      </c>
      <c r="BC93" s="128">
        <f>'SO 01.5 - Zdravotní insta...'!H35</f>
        <v>0</v>
      </c>
      <c r="BD93" s="130">
        <f>'SO 01.5 - Zdravotní insta...'!H36</f>
        <v>0</v>
      </c>
      <c r="BT93" s="131" t="s">
        <v>87</v>
      </c>
      <c r="BV93" s="131" t="s">
        <v>81</v>
      </c>
      <c r="BW93" s="131" t="s">
        <v>103</v>
      </c>
      <c r="BX93" s="131" t="s">
        <v>82</v>
      </c>
    </row>
    <row r="94" s="5" customFormat="1" ht="31.5" customHeight="1">
      <c r="A94" s="120" t="s">
        <v>84</v>
      </c>
      <c r="B94" s="121"/>
      <c r="C94" s="122"/>
      <c r="D94" s="123" t="s">
        <v>104</v>
      </c>
      <c r="E94" s="123"/>
      <c r="F94" s="123"/>
      <c r="G94" s="123"/>
      <c r="H94" s="123"/>
      <c r="I94" s="124"/>
      <c r="J94" s="123" t="s">
        <v>105</v>
      </c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  <c r="Y94" s="123"/>
      <c r="Z94" s="123"/>
      <c r="AA94" s="123"/>
      <c r="AB94" s="123"/>
      <c r="AC94" s="123"/>
      <c r="AD94" s="123"/>
      <c r="AE94" s="123"/>
      <c r="AF94" s="123"/>
      <c r="AG94" s="125">
        <f>'SO 01.6 - Elektročást'!M30</f>
        <v>0</v>
      </c>
      <c r="AH94" s="124"/>
      <c r="AI94" s="124"/>
      <c r="AJ94" s="124"/>
      <c r="AK94" s="124"/>
      <c r="AL94" s="124"/>
      <c r="AM94" s="124"/>
      <c r="AN94" s="125">
        <f>SUM(AG94,AT94)</f>
        <v>0</v>
      </c>
      <c r="AO94" s="124"/>
      <c r="AP94" s="124"/>
      <c r="AQ94" s="126"/>
      <c r="AS94" s="127">
        <f>'SO 01.6 - Elektročást'!M28</f>
        <v>0</v>
      </c>
      <c r="AT94" s="128">
        <f>ROUND(SUM(AV94:AW94),2)</f>
        <v>0</v>
      </c>
      <c r="AU94" s="129">
        <f>'SO 01.6 - Elektročást'!W121</f>
        <v>0</v>
      </c>
      <c r="AV94" s="128">
        <f>'SO 01.6 - Elektročást'!M32</f>
        <v>0</v>
      </c>
      <c r="AW94" s="128">
        <f>'SO 01.6 - Elektročást'!M33</f>
        <v>0</v>
      </c>
      <c r="AX94" s="128">
        <f>'SO 01.6 - Elektročást'!M34</f>
        <v>0</v>
      </c>
      <c r="AY94" s="128">
        <f>'SO 01.6 - Elektročást'!M35</f>
        <v>0</v>
      </c>
      <c r="AZ94" s="128">
        <f>'SO 01.6 - Elektročást'!H32</f>
        <v>0</v>
      </c>
      <c r="BA94" s="128">
        <f>'SO 01.6 - Elektročást'!H33</f>
        <v>0</v>
      </c>
      <c r="BB94" s="128">
        <f>'SO 01.6 - Elektročást'!H34</f>
        <v>0</v>
      </c>
      <c r="BC94" s="128">
        <f>'SO 01.6 - Elektročást'!H35</f>
        <v>0</v>
      </c>
      <c r="BD94" s="130">
        <f>'SO 01.6 - Elektročást'!H36</f>
        <v>0</v>
      </c>
      <c r="BT94" s="131" t="s">
        <v>87</v>
      </c>
      <c r="BV94" s="131" t="s">
        <v>81</v>
      </c>
      <c r="BW94" s="131" t="s">
        <v>106</v>
      </c>
      <c r="BX94" s="131" t="s">
        <v>82</v>
      </c>
    </row>
    <row r="95" s="5" customFormat="1" ht="16.5" customHeight="1">
      <c r="A95" s="120" t="s">
        <v>84</v>
      </c>
      <c r="B95" s="121"/>
      <c r="C95" s="122"/>
      <c r="D95" s="123" t="s">
        <v>107</v>
      </c>
      <c r="E95" s="123"/>
      <c r="F95" s="123"/>
      <c r="G95" s="123"/>
      <c r="H95" s="123"/>
      <c r="I95" s="124"/>
      <c r="J95" s="123" t="s">
        <v>108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03 - Veřejné osvětlení'!M30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/>
      <c r="AS95" s="127">
        <f>'SO 03 - Veřejné osvětlení'!M28</f>
        <v>0</v>
      </c>
      <c r="AT95" s="128">
        <f>ROUND(SUM(AV95:AW95),2)</f>
        <v>0</v>
      </c>
      <c r="AU95" s="129">
        <f>'SO 03 - Veřejné osvětlení'!W123</f>
        <v>0</v>
      </c>
      <c r="AV95" s="128">
        <f>'SO 03 - Veřejné osvětlení'!M32</f>
        <v>0</v>
      </c>
      <c r="AW95" s="128">
        <f>'SO 03 - Veřejné osvětlení'!M33</f>
        <v>0</v>
      </c>
      <c r="AX95" s="128">
        <f>'SO 03 - Veřejné osvětlení'!M34</f>
        <v>0</v>
      </c>
      <c r="AY95" s="128">
        <f>'SO 03 - Veřejné osvětlení'!M35</f>
        <v>0</v>
      </c>
      <c r="AZ95" s="128">
        <f>'SO 03 - Veřejné osvětlení'!H32</f>
        <v>0</v>
      </c>
      <c r="BA95" s="128">
        <f>'SO 03 - Veřejné osvětlení'!H33</f>
        <v>0</v>
      </c>
      <c r="BB95" s="128">
        <f>'SO 03 - Veřejné osvětlení'!H34</f>
        <v>0</v>
      </c>
      <c r="BC95" s="128">
        <f>'SO 03 - Veřejné osvětlení'!H35</f>
        <v>0</v>
      </c>
      <c r="BD95" s="130">
        <f>'SO 03 - Veřejné osvětlení'!H36</f>
        <v>0</v>
      </c>
      <c r="BT95" s="131" t="s">
        <v>87</v>
      </c>
      <c r="BV95" s="131" t="s">
        <v>81</v>
      </c>
      <c r="BW95" s="131" t="s">
        <v>109</v>
      </c>
      <c r="BX95" s="131" t="s">
        <v>82</v>
      </c>
    </row>
    <row r="96" s="5" customFormat="1" ht="16.5" customHeight="1">
      <c r="A96" s="120" t="s">
        <v>84</v>
      </c>
      <c r="B96" s="121"/>
      <c r="C96" s="122"/>
      <c r="D96" s="123" t="s">
        <v>110</v>
      </c>
      <c r="E96" s="123"/>
      <c r="F96" s="123"/>
      <c r="G96" s="123"/>
      <c r="H96" s="123"/>
      <c r="I96" s="124"/>
      <c r="J96" s="123" t="s">
        <v>111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04 - Oprava oplocení a...'!M30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/>
      <c r="AS96" s="127">
        <f>'SO 04 - Oprava oplocení a...'!M28</f>
        <v>0</v>
      </c>
      <c r="AT96" s="128">
        <f>ROUND(SUM(AV96:AW96),2)</f>
        <v>0</v>
      </c>
      <c r="AU96" s="129">
        <f>'SO 04 - Oprava oplocení a...'!W121</f>
        <v>0</v>
      </c>
      <c r="AV96" s="128">
        <f>'SO 04 - Oprava oplocení a...'!M32</f>
        <v>0</v>
      </c>
      <c r="AW96" s="128">
        <f>'SO 04 - Oprava oplocení a...'!M33</f>
        <v>0</v>
      </c>
      <c r="AX96" s="128">
        <f>'SO 04 - Oprava oplocení a...'!M34</f>
        <v>0</v>
      </c>
      <c r="AY96" s="128">
        <f>'SO 04 - Oprava oplocení a...'!M35</f>
        <v>0</v>
      </c>
      <c r="AZ96" s="128">
        <f>'SO 04 - Oprava oplocení a...'!H32</f>
        <v>0</v>
      </c>
      <c r="BA96" s="128">
        <f>'SO 04 - Oprava oplocení a...'!H33</f>
        <v>0</v>
      </c>
      <c r="BB96" s="128">
        <f>'SO 04 - Oprava oplocení a...'!H34</f>
        <v>0</v>
      </c>
      <c r="BC96" s="128">
        <f>'SO 04 - Oprava oplocení a...'!H35</f>
        <v>0</v>
      </c>
      <c r="BD96" s="130">
        <f>'SO 04 - Oprava oplocení a...'!H36</f>
        <v>0</v>
      </c>
      <c r="BT96" s="131" t="s">
        <v>87</v>
      </c>
      <c r="BV96" s="131" t="s">
        <v>81</v>
      </c>
      <c r="BW96" s="131" t="s">
        <v>112</v>
      </c>
      <c r="BX96" s="131" t="s">
        <v>82</v>
      </c>
    </row>
    <row r="97" s="5" customFormat="1" ht="16.5" customHeight="1">
      <c r="A97" s="120" t="s">
        <v>84</v>
      </c>
      <c r="B97" s="121"/>
      <c r="C97" s="122"/>
      <c r="D97" s="123" t="s">
        <v>113</v>
      </c>
      <c r="E97" s="123"/>
      <c r="F97" s="123"/>
      <c r="G97" s="123"/>
      <c r="H97" s="123"/>
      <c r="I97" s="124"/>
      <c r="J97" s="123" t="s">
        <v>114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rozpočtové...'!M30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/>
      <c r="AS97" s="132">
        <f>'VRN - Vedlejší rozpočtové...'!M28</f>
        <v>0</v>
      </c>
      <c r="AT97" s="133">
        <f>ROUND(SUM(AV97:AW97),2)</f>
        <v>0</v>
      </c>
      <c r="AU97" s="134">
        <f>'VRN - Vedlejší rozpočtové...'!W117</f>
        <v>0</v>
      </c>
      <c r="AV97" s="133">
        <f>'VRN - Vedlejší rozpočtové...'!M32</f>
        <v>0</v>
      </c>
      <c r="AW97" s="133">
        <f>'VRN - Vedlejší rozpočtové...'!M33</f>
        <v>0</v>
      </c>
      <c r="AX97" s="133">
        <f>'VRN - Vedlejší rozpočtové...'!M34</f>
        <v>0</v>
      </c>
      <c r="AY97" s="133">
        <f>'VRN - Vedlejší rozpočtové...'!M35</f>
        <v>0</v>
      </c>
      <c r="AZ97" s="133">
        <f>'VRN - Vedlejší rozpočtové...'!H32</f>
        <v>0</v>
      </c>
      <c r="BA97" s="133">
        <f>'VRN - Vedlejší rozpočtové...'!H33</f>
        <v>0</v>
      </c>
      <c r="BB97" s="133">
        <f>'VRN - Vedlejší rozpočtové...'!H34</f>
        <v>0</v>
      </c>
      <c r="BC97" s="133">
        <f>'VRN - Vedlejší rozpočtové...'!H35</f>
        <v>0</v>
      </c>
      <c r="BD97" s="135">
        <f>'VRN - Vedlejší rozpočtové...'!H36</f>
        <v>0</v>
      </c>
      <c r="BT97" s="131" t="s">
        <v>87</v>
      </c>
      <c r="BV97" s="131" t="s">
        <v>81</v>
      </c>
      <c r="BW97" s="131" t="s">
        <v>115</v>
      </c>
      <c r="BX97" s="131" t="s">
        <v>82</v>
      </c>
    </row>
    <row r="98">
      <c r="B98" s="26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29"/>
    </row>
    <row r="99" s="1" customFormat="1" ht="30" customHeight="1">
      <c r="B99" s="46"/>
      <c r="C99" s="110" t="s">
        <v>116</v>
      </c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113">
        <f>ROUND(SUM(AG100:AG103),2)</f>
        <v>0</v>
      </c>
      <c r="AH99" s="113"/>
      <c r="AI99" s="113"/>
      <c r="AJ99" s="113"/>
      <c r="AK99" s="113"/>
      <c r="AL99" s="113"/>
      <c r="AM99" s="113"/>
      <c r="AN99" s="113">
        <f>ROUND(SUM(AN100:AN103),2)</f>
        <v>0</v>
      </c>
      <c r="AO99" s="113"/>
      <c r="AP99" s="113"/>
      <c r="AQ99" s="48"/>
      <c r="AS99" s="106" t="s">
        <v>117</v>
      </c>
      <c r="AT99" s="107" t="s">
        <v>118</v>
      </c>
      <c r="AU99" s="107" t="s">
        <v>43</v>
      </c>
      <c r="AV99" s="108" t="s">
        <v>66</v>
      </c>
    </row>
    <row r="100" s="1" customFormat="1" ht="19.92" customHeight="1">
      <c r="B100" s="46"/>
      <c r="C100" s="47"/>
      <c r="D100" s="136" t="s">
        <v>119</v>
      </c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137">
        <f>ROUND(AG87*AS100,2)</f>
        <v>0</v>
      </c>
      <c r="AH100" s="138"/>
      <c r="AI100" s="138"/>
      <c r="AJ100" s="138"/>
      <c r="AK100" s="138"/>
      <c r="AL100" s="138"/>
      <c r="AM100" s="138"/>
      <c r="AN100" s="138">
        <f>ROUND(AG100+AV100,2)</f>
        <v>0</v>
      </c>
      <c r="AO100" s="138"/>
      <c r="AP100" s="138"/>
      <c r="AQ100" s="48"/>
      <c r="AS100" s="139">
        <v>0</v>
      </c>
      <c r="AT100" s="140" t="s">
        <v>120</v>
      </c>
      <c r="AU100" s="140" t="s">
        <v>44</v>
      </c>
      <c r="AV100" s="141">
        <f>ROUND(IF(AU100="základní",AG100*L31,IF(AU100="snížená",AG100*L32,0)),2)</f>
        <v>0</v>
      </c>
      <c r="BV100" s="22" t="s">
        <v>121</v>
      </c>
      <c r="BY100" s="142">
        <f>IF(AU100="základní",AV100,0)</f>
        <v>0</v>
      </c>
      <c r="BZ100" s="142">
        <f>IF(AU100="snížená",AV100,0)</f>
        <v>0</v>
      </c>
      <c r="CA100" s="142">
        <v>0</v>
      </c>
      <c r="CB100" s="142">
        <v>0</v>
      </c>
      <c r="CC100" s="142">
        <v>0</v>
      </c>
      <c r="CD100" s="142">
        <f>IF(AU100="základní",AG100,0)</f>
        <v>0</v>
      </c>
      <c r="CE100" s="142">
        <f>IF(AU100="snížená",AG100,0)</f>
        <v>0</v>
      </c>
      <c r="CF100" s="142">
        <f>IF(AU100="zákl. přenesená",AG100,0)</f>
        <v>0</v>
      </c>
      <c r="CG100" s="142">
        <f>IF(AU100="sníž. přenesená",AG100,0)</f>
        <v>0</v>
      </c>
      <c r="CH100" s="142">
        <f>IF(AU100="nulová",AG100,0)</f>
        <v>0</v>
      </c>
      <c r="CI100" s="22">
        <f>IF(AU100="základní",1,IF(AU100="snížená",2,IF(AU100="zákl. přenesená",4,IF(AU100="sníž. přenesená",5,3))))</f>
        <v>1</v>
      </c>
      <c r="CJ100" s="22">
        <f>IF(AT100="stavební čast",1,IF(88100="investiční čast",2,3))</f>
        <v>1</v>
      </c>
      <c r="CK100" s="22" t="str">
        <f>IF(D100="Vyplň vlastní","","x")</f>
        <v>x</v>
      </c>
    </row>
    <row r="101" s="1" customFormat="1" ht="19.92" customHeight="1">
      <c r="B101" s="46"/>
      <c r="C101" s="47"/>
      <c r="D101" s="143" t="s">
        <v>122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136"/>
      <c r="Y101" s="136"/>
      <c r="Z101" s="136"/>
      <c r="AA101" s="136"/>
      <c r="AB101" s="136"/>
      <c r="AC101" s="47"/>
      <c r="AD101" s="47"/>
      <c r="AE101" s="47"/>
      <c r="AF101" s="47"/>
      <c r="AG101" s="137">
        <f>AG87*AS101</f>
        <v>0</v>
      </c>
      <c r="AH101" s="138"/>
      <c r="AI101" s="138"/>
      <c r="AJ101" s="138"/>
      <c r="AK101" s="138"/>
      <c r="AL101" s="138"/>
      <c r="AM101" s="138"/>
      <c r="AN101" s="138">
        <f>AG101+AV101</f>
        <v>0</v>
      </c>
      <c r="AO101" s="138"/>
      <c r="AP101" s="138"/>
      <c r="AQ101" s="48"/>
      <c r="AS101" s="144">
        <v>0</v>
      </c>
      <c r="AT101" s="145" t="s">
        <v>120</v>
      </c>
      <c r="AU101" s="145" t="s">
        <v>44</v>
      </c>
      <c r="AV101" s="146">
        <f>ROUND(IF(AU101="nulová",0,IF(OR(AU101="základní",AU101="zákl. přenesená"),AG101*L31,AG101*L32)),2)</f>
        <v>0</v>
      </c>
      <c r="BV101" s="22" t="s">
        <v>123</v>
      </c>
      <c r="BY101" s="142">
        <f>IF(AU101="základní",AV101,0)</f>
        <v>0</v>
      </c>
      <c r="BZ101" s="142">
        <f>IF(AU101="snížená",AV101,0)</f>
        <v>0</v>
      </c>
      <c r="CA101" s="142">
        <f>IF(AU101="zákl. přenesená",AV101,0)</f>
        <v>0</v>
      </c>
      <c r="CB101" s="142">
        <f>IF(AU101="sníž. přenesená",AV101,0)</f>
        <v>0</v>
      </c>
      <c r="CC101" s="142">
        <f>IF(AU101="nulová",AV101,0)</f>
        <v>0</v>
      </c>
      <c r="CD101" s="142">
        <f>IF(AU101="základní",AG101,0)</f>
        <v>0</v>
      </c>
      <c r="CE101" s="142">
        <f>IF(AU101="snížená",AG101,0)</f>
        <v>0</v>
      </c>
      <c r="CF101" s="142">
        <f>IF(AU101="zákl. přenesená",AG101,0)</f>
        <v>0</v>
      </c>
      <c r="CG101" s="142">
        <f>IF(AU101="sníž. přenesená",AG101,0)</f>
        <v>0</v>
      </c>
      <c r="CH101" s="142">
        <f>IF(AU101="nulová",AG101,0)</f>
        <v>0</v>
      </c>
      <c r="CI101" s="22">
        <f>IF(AU101="základní",1,IF(AU101="snížená",2,IF(AU101="zákl. přenesená",4,IF(AU101="sníž. přenesená",5,3))))</f>
        <v>1</v>
      </c>
      <c r="CJ101" s="22">
        <f>IF(AT101="stavební čast",1,IF(88101="investiční čast",2,3))</f>
        <v>1</v>
      </c>
      <c r="CK101" s="22" t="str">
        <f>IF(D101="Vyplň vlastní","","x")</f>
        <v/>
      </c>
    </row>
    <row r="102" s="1" customFormat="1" ht="19.92" customHeight="1">
      <c r="B102" s="46"/>
      <c r="C102" s="47"/>
      <c r="D102" s="143" t="s">
        <v>122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  <c r="Y102" s="136"/>
      <c r="Z102" s="136"/>
      <c r="AA102" s="136"/>
      <c r="AB102" s="136"/>
      <c r="AC102" s="47"/>
      <c r="AD102" s="47"/>
      <c r="AE102" s="47"/>
      <c r="AF102" s="47"/>
      <c r="AG102" s="137">
        <f>AG87*AS102</f>
        <v>0</v>
      </c>
      <c r="AH102" s="138"/>
      <c r="AI102" s="138"/>
      <c r="AJ102" s="138"/>
      <c r="AK102" s="138"/>
      <c r="AL102" s="138"/>
      <c r="AM102" s="138"/>
      <c r="AN102" s="138">
        <f>AG102+AV102</f>
        <v>0</v>
      </c>
      <c r="AO102" s="138"/>
      <c r="AP102" s="138"/>
      <c r="AQ102" s="48"/>
      <c r="AS102" s="144">
        <v>0</v>
      </c>
      <c r="AT102" s="145" t="s">
        <v>120</v>
      </c>
      <c r="AU102" s="145" t="s">
        <v>44</v>
      </c>
      <c r="AV102" s="146">
        <f>ROUND(IF(AU102="nulová",0,IF(OR(AU102="základní",AU102="zákl. přenesená"),AG102*L31,AG102*L32)),2)</f>
        <v>0</v>
      </c>
      <c r="BV102" s="22" t="s">
        <v>123</v>
      </c>
      <c r="BY102" s="142">
        <f>IF(AU102="základní",AV102,0)</f>
        <v>0</v>
      </c>
      <c r="BZ102" s="142">
        <f>IF(AU102="snížená",AV102,0)</f>
        <v>0</v>
      </c>
      <c r="CA102" s="142">
        <f>IF(AU102="zákl. přenesená",AV102,0)</f>
        <v>0</v>
      </c>
      <c r="CB102" s="142">
        <f>IF(AU102="sníž. přenesená",AV102,0)</f>
        <v>0</v>
      </c>
      <c r="CC102" s="142">
        <f>IF(AU102="nulová",AV102,0)</f>
        <v>0</v>
      </c>
      <c r="CD102" s="142">
        <f>IF(AU102="základní",AG102,0)</f>
        <v>0</v>
      </c>
      <c r="CE102" s="142">
        <f>IF(AU102="snížená",AG102,0)</f>
        <v>0</v>
      </c>
      <c r="CF102" s="142">
        <f>IF(AU102="zákl. přenesená",AG102,0)</f>
        <v>0</v>
      </c>
      <c r="CG102" s="142">
        <f>IF(AU102="sníž. přenesená",AG102,0)</f>
        <v>0</v>
      </c>
      <c r="CH102" s="142">
        <f>IF(AU102="nulová",AG102,0)</f>
        <v>0</v>
      </c>
      <c r="CI102" s="22">
        <f>IF(AU102="základní",1,IF(AU102="snížená",2,IF(AU102="zákl. přenesená",4,IF(AU102="sníž. přenesená",5,3))))</f>
        <v>1</v>
      </c>
      <c r="CJ102" s="22">
        <f>IF(AT102="stavební čast",1,IF(88102="investiční čast",2,3))</f>
        <v>1</v>
      </c>
      <c r="CK102" s="22" t="str">
        <f>IF(D102="Vyplň vlastní","","x")</f>
        <v/>
      </c>
    </row>
    <row r="103" s="1" customFormat="1" ht="19.92" customHeight="1">
      <c r="B103" s="46"/>
      <c r="C103" s="47"/>
      <c r="D103" s="143" t="s">
        <v>122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47"/>
      <c r="AD103" s="47"/>
      <c r="AE103" s="47"/>
      <c r="AF103" s="47"/>
      <c r="AG103" s="137">
        <f>AG87*AS103</f>
        <v>0</v>
      </c>
      <c r="AH103" s="138"/>
      <c r="AI103" s="138"/>
      <c r="AJ103" s="138"/>
      <c r="AK103" s="138"/>
      <c r="AL103" s="138"/>
      <c r="AM103" s="138"/>
      <c r="AN103" s="138">
        <f>AG103+AV103</f>
        <v>0</v>
      </c>
      <c r="AO103" s="138"/>
      <c r="AP103" s="138"/>
      <c r="AQ103" s="48"/>
      <c r="AS103" s="147">
        <v>0</v>
      </c>
      <c r="AT103" s="148" t="s">
        <v>120</v>
      </c>
      <c r="AU103" s="148" t="s">
        <v>44</v>
      </c>
      <c r="AV103" s="149">
        <f>ROUND(IF(AU103="nulová",0,IF(OR(AU103="základní",AU103="zákl. přenesená"),AG103*L31,AG103*L32)),2)</f>
        <v>0</v>
      </c>
      <c r="BV103" s="22" t="s">
        <v>123</v>
      </c>
      <c r="BY103" s="142">
        <f>IF(AU103="základní",AV103,0)</f>
        <v>0</v>
      </c>
      <c r="BZ103" s="142">
        <f>IF(AU103="snížená",AV103,0)</f>
        <v>0</v>
      </c>
      <c r="CA103" s="142">
        <f>IF(AU103="zákl. přenesená",AV103,0)</f>
        <v>0</v>
      </c>
      <c r="CB103" s="142">
        <f>IF(AU103="sníž. přenesená",AV103,0)</f>
        <v>0</v>
      </c>
      <c r="CC103" s="142">
        <f>IF(AU103="nulová",AV103,0)</f>
        <v>0</v>
      </c>
      <c r="CD103" s="142">
        <f>IF(AU103="základní",AG103,0)</f>
        <v>0</v>
      </c>
      <c r="CE103" s="142">
        <f>IF(AU103="snížená",AG103,0)</f>
        <v>0</v>
      </c>
      <c r="CF103" s="142">
        <f>IF(AU103="zákl. přenesená",AG103,0)</f>
        <v>0</v>
      </c>
      <c r="CG103" s="142">
        <f>IF(AU103="sníž. přenesená",AG103,0)</f>
        <v>0</v>
      </c>
      <c r="CH103" s="142">
        <f>IF(AU103="nulová",AG103,0)</f>
        <v>0</v>
      </c>
      <c r="CI103" s="22">
        <f>IF(AU103="základní",1,IF(AU103="snížená",2,IF(AU103="zákl. přenesená",4,IF(AU103="sníž. přenesená",5,3))))</f>
        <v>1</v>
      </c>
      <c r="CJ103" s="22">
        <f>IF(AT103="stavební čast",1,IF(88103="investiční čast",2,3))</f>
        <v>1</v>
      </c>
      <c r="CK103" s="22" t="str">
        <f>IF(D103="Vyplň vlastní","","x")</f>
        <v/>
      </c>
    </row>
    <row r="104" s="1" customFormat="1" ht="10.8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8"/>
    </row>
    <row r="105" s="1" customFormat="1" ht="30" customHeight="1">
      <c r="B105" s="46"/>
      <c r="C105" s="150" t="s">
        <v>124</v>
      </c>
      <c r="D105" s="151"/>
      <c r="E105" s="151"/>
      <c r="F105" s="151"/>
      <c r="G105" s="151"/>
      <c r="H105" s="151"/>
      <c r="I105" s="151"/>
      <c r="J105" s="151"/>
      <c r="K105" s="151"/>
      <c r="L105" s="151"/>
      <c r="M105" s="151"/>
      <c r="N105" s="151"/>
      <c r="O105" s="151"/>
      <c r="P105" s="151"/>
      <c r="Q105" s="151"/>
      <c r="R105" s="151"/>
      <c r="S105" s="151"/>
      <c r="T105" s="151"/>
      <c r="U105" s="15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2">
        <f>ROUND(AG87+AG99,2)</f>
        <v>0</v>
      </c>
      <c r="AH105" s="152"/>
      <c r="AI105" s="152"/>
      <c r="AJ105" s="152"/>
      <c r="AK105" s="152"/>
      <c r="AL105" s="152"/>
      <c r="AM105" s="152"/>
      <c r="AN105" s="152">
        <f>AN87+AN99</f>
        <v>0</v>
      </c>
      <c r="AO105" s="152"/>
      <c r="AP105" s="152"/>
      <c r="AQ105" s="48"/>
    </row>
    <row r="106" s="1" customFormat="1" ht="6.96" customHeight="1">
      <c r="B106" s="75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76"/>
      <c r="AO106" s="76"/>
      <c r="AP106" s="76"/>
      <c r="AQ106" s="77"/>
    </row>
  </sheetData>
  <sheetProtection sheet="1" formatColumns="0" formatRows="0" objects="1" scenarios="1" spinCount="10" saltValue="7LRU+kULgiuznTT3CdkRJcGqaQz1Tsrcz+DjEWtaw7FWXzvmSkpp9HtiatbA9EsBoq2pl0EC9a722//H53U18w==" hashValue="E1a2n6jw78j7KZRJwxfML0WFRqeQA5phq0Ykt1ARGf/ej/glo5vHBDFe1TSi88XuCHCsI90ayiAsStaQtLF8jQ==" algorithmName="SHA-512" password="CC35"/>
  <mergeCells count="94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N95:AP95"/>
    <mergeCell ref="AN93:AP93"/>
    <mergeCell ref="AN90:AP90"/>
    <mergeCell ref="AN91:AP91"/>
    <mergeCell ref="AN92:AP92"/>
    <mergeCell ref="AN94:AP94"/>
    <mergeCell ref="AN96:AP96"/>
    <mergeCell ref="AN97:AP97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D94:H94"/>
    <mergeCell ref="D88:H88"/>
    <mergeCell ref="D89:H89"/>
    <mergeCell ref="D90:H90"/>
    <mergeCell ref="D91:H91"/>
    <mergeCell ref="D92:H92"/>
    <mergeCell ref="D93:H93"/>
    <mergeCell ref="D95:H95"/>
    <mergeCell ref="D96:H96"/>
    <mergeCell ref="D97:H97"/>
    <mergeCell ref="AM82:AP82"/>
    <mergeCell ref="AS82:AT84"/>
    <mergeCell ref="AM83:AP83"/>
    <mergeCell ref="AN85:AP85"/>
    <mergeCell ref="D102:AB102"/>
    <mergeCell ref="D101:AB101"/>
    <mergeCell ref="AG101:AM101"/>
    <mergeCell ref="AG102:AM102"/>
    <mergeCell ref="AN102:AP102"/>
    <mergeCell ref="D103:AB103"/>
    <mergeCell ref="AG103:AM103"/>
    <mergeCell ref="AN103:AP103"/>
    <mergeCell ref="AN101:AP101"/>
    <mergeCell ref="AG100:AM100"/>
    <mergeCell ref="AN100:AP100"/>
    <mergeCell ref="AG99:AM99"/>
    <mergeCell ref="AN99:AP99"/>
    <mergeCell ref="AG105:AM105"/>
    <mergeCell ref="AN105:AP105"/>
    <mergeCell ref="AN89:AP89"/>
    <mergeCell ref="AN88:AP88"/>
    <mergeCell ref="AG88:AM88"/>
    <mergeCell ref="AG89:AM89"/>
    <mergeCell ref="AG90:AM90"/>
    <mergeCell ref="AG91:AM91"/>
    <mergeCell ref="AG92:AM92"/>
    <mergeCell ref="AG93:AM93"/>
    <mergeCell ref="AG94:AM94"/>
    <mergeCell ref="AG95:AM95"/>
    <mergeCell ref="AG96:AM96"/>
    <mergeCell ref="AG97:AM97"/>
    <mergeCell ref="AG87:AM87"/>
    <mergeCell ref="AN87:AP87"/>
    <mergeCell ref="C85:G85"/>
    <mergeCell ref="I85:AF85"/>
    <mergeCell ref="AG85:AM85"/>
    <mergeCell ref="J88:AF88"/>
    <mergeCell ref="J89:AF89"/>
    <mergeCell ref="J90:AF90"/>
    <mergeCell ref="J91:AF91"/>
    <mergeCell ref="J92:AF92"/>
    <mergeCell ref="J93:AF93"/>
    <mergeCell ref="J94:AF94"/>
    <mergeCell ref="J95:AF95"/>
    <mergeCell ref="J96:AF96"/>
    <mergeCell ref="J97:AF97"/>
  </mergeCells>
  <dataValidations count="2">
    <dataValidation type="list" allowBlank="1" showInputMessage="1" showErrorMessage="1" error="Povoleny jsou hodnoty základní, snížená, zákl. přenesená, sníž. přenesená, nulová." sqref="AU100:AU10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0:AT104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1.0 - Oprava stavební...'!C2" display="/"/>
    <hyperlink ref="A89" location="'SO 01.1 - Půdorys patra n...'!C2" display="/"/>
    <hyperlink ref="A90" location="'SO 01.2 - Půdorys patra n...'!C2" display="/"/>
    <hyperlink ref="A91" location="'SO 01.3 - Půdorys patra n...'!C2" display="/"/>
    <hyperlink ref="A92" location="'SO 01.4 - Půdorys patra n...'!C2" display="/"/>
    <hyperlink ref="A93" location="'SO 01.5 - Zdravotní insta...'!C2" display="/"/>
    <hyperlink ref="A94" location="'SO 01.6 - Elektročást'!C2" display="/"/>
    <hyperlink ref="A95" location="'SO 03 - Veřejné osvětlení'!C2" display="/"/>
    <hyperlink ref="A96" location="'SO 04 - Oprava oplocení a...'!C2" display="/"/>
    <hyperlink ref="A97" location="'VRN - Vedlejší rozpočtové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112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1439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N96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(SUM(BE96:BE103)+SUM(BE121:BE145))</f>
        <v>0</v>
      </c>
      <c r="I32" s="47"/>
      <c r="J32" s="47"/>
      <c r="K32" s="47"/>
      <c r="L32" s="47"/>
      <c r="M32" s="162">
        <f>ROUND((SUM(BE96:BE103)+SUM(BE121:BE145)),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(SUM(BF96:BF103)+SUM(BF121:BF145))</f>
        <v>0</v>
      </c>
      <c r="I33" s="47"/>
      <c r="J33" s="47"/>
      <c r="K33" s="47"/>
      <c r="L33" s="47"/>
      <c r="M33" s="162">
        <f>ROUND((SUM(BF96:BF103)+SUM(BF121:BF145)),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(SUM(BG96:BG103)+SUM(BG121:BG145))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(SUM(BH96:BH103)+SUM(BH121:BH145))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(SUM(BI96:BI103)+SUM(BI121:BI145))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SO 04 - Oprava oplocení a brány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N121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141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N122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1440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N123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630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N126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143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N136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144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N140</f>
        <v>0</v>
      </c>
      <c r="O93" s="182"/>
      <c r="P93" s="182"/>
      <c r="Q93" s="182"/>
      <c r="R93" s="183"/>
      <c r="T93" s="184"/>
      <c r="U93" s="184"/>
    </row>
    <row r="94" s="7" customFormat="1" ht="19.92" customHeight="1">
      <c r="B94" s="181"/>
      <c r="C94" s="182"/>
      <c r="D94" s="136" t="s">
        <v>145</v>
      </c>
      <c r="E94" s="182"/>
      <c r="F94" s="182"/>
      <c r="G94" s="182"/>
      <c r="H94" s="182"/>
      <c r="I94" s="182"/>
      <c r="J94" s="182"/>
      <c r="K94" s="182"/>
      <c r="L94" s="182"/>
      <c r="M94" s="182"/>
      <c r="N94" s="138">
        <f>N144</f>
        <v>0</v>
      </c>
      <c r="O94" s="182"/>
      <c r="P94" s="182"/>
      <c r="Q94" s="182"/>
      <c r="R94" s="183"/>
      <c r="T94" s="184"/>
      <c r="U94" s="184"/>
    </row>
    <row r="95" s="1" customFormat="1" ht="21.84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8"/>
      <c r="T95" s="171"/>
      <c r="U95" s="171"/>
    </row>
    <row r="96" s="1" customFormat="1" ht="29.28" customHeight="1">
      <c r="B96" s="46"/>
      <c r="C96" s="173" t="s">
        <v>152</v>
      </c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174">
        <f>ROUND(N97+N98+N99+N100+N101+N102,2)</f>
        <v>0</v>
      </c>
      <c r="O96" s="185"/>
      <c r="P96" s="185"/>
      <c r="Q96" s="185"/>
      <c r="R96" s="48"/>
      <c r="T96" s="186"/>
      <c r="U96" s="187" t="s">
        <v>43</v>
      </c>
    </row>
    <row r="97" s="1" customFormat="1" ht="18" customHeight="1">
      <c r="B97" s="46"/>
      <c r="C97" s="47"/>
      <c r="D97" s="143" t="s">
        <v>153</v>
      </c>
      <c r="E97" s="136"/>
      <c r="F97" s="136"/>
      <c r="G97" s="136"/>
      <c r="H97" s="136"/>
      <c r="I97" s="47"/>
      <c r="J97" s="47"/>
      <c r="K97" s="47"/>
      <c r="L97" s="47"/>
      <c r="M97" s="47"/>
      <c r="N97" s="137">
        <f>ROUND(N88*T97,2)</f>
        <v>0</v>
      </c>
      <c r="O97" s="138"/>
      <c r="P97" s="138"/>
      <c r="Q97" s="138"/>
      <c r="R97" s="48"/>
      <c r="S97" s="188"/>
      <c r="T97" s="189"/>
      <c r="U97" s="190" t="s">
        <v>44</v>
      </c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91" t="s">
        <v>113</v>
      </c>
      <c r="AZ97" s="188"/>
      <c r="BA97" s="188"/>
      <c r="BB97" s="188"/>
      <c r="BC97" s="188"/>
      <c r="BD97" s="188"/>
      <c r="BE97" s="192">
        <f>IF(U97="základní",N97,0)</f>
        <v>0</v>
      </c>
      <c r="BF97" s="192">
        <f>IF(U97="snížená",N97,0)</f>
        <v>0</v>
      </c>
      <c r="BG97" s="192">
        <f>IF(U97="zákl. přenesená",N97,0)</f>
        <v>0</v>
      </c>
      <c r="BH97" s="192">
        <f>IF(U97="sníž. přenesená",N97,0)</f>
        <v>0</v>
      </c>
      <c r="BI97" s="192">
        <f>IF(U97="nulová",N97,0)</f>
        <v>0</v>
      </c>
      <c r="BJ97" s="191" t="s">
        <v>87</v>
      </c>
      <c r="BK97" s="188"/>
      <c r="BL97" s="188"/>
      <c r="BM97" s="188"/>
    </row>
    <row r="98" s="1" customFormat="1" ht="18" customHeight="1">
      <c r="B98" s="46"/>
      <c r="C98" s="47"/>
      <c r="D98" s="143" t="s">
        <v>154</v>
      </c>
      <c r="E98" s="136"/>
      <c r="F98" s="136"/>
      <c r="G98" s="136"/>
      <c r="H98" s="136"/>
      <c r="I98" s="47"/>
      <c r="J98" s="47"/>
      <c r="K98" s="47"/>
      <c r="L98" s="47"/>
      <c r="M98" s="47"/>
      <c r="N98" s="137">
        <f>ROUND(N88*T98,2)</f>
        <v>0</v>
      </c>
      <c r="O98" s="138"/>
      <c r="P98" s="138"/>
      <c r="Q98" s="138"/>
      <c r="R98" s="48"/>
      <c r="S98" s="188"/>
      <c r="T98" s="189"/>
      <c r="U98" s="190" t="s">
        <v>44</v>
      </c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91" t="s">
        <v>113</v>
      </c>
      <c r="AZ98" s="188"/>
      <c r="BA98" s="188"/>
      <c r="BB98" s="188"/>
      <c r="BC98" s="188"/>
      <c r="BD98" s="188"/>
      <c r="BE98" s="192">
        <f>IF(U98="základní",N98,0)</f>
        <v>0</v>
      </c>
      <c r="BF98" s="192">
        <f>IF(U98="snížená",N98,0)</f>
        <v>0</v>
      </c>
      <c r="BG98" s="192">
        <f>IF(U98="zákl. přenesená",N98,0)</f>
        <v>0</v>
      </c>
      <c r="BH98" s="192">
        <f>IF(U98="sníž. přenesená",N98,0)</f>
        <v>0</v>
      </c>
      <c r="BI98" s="192">
        <f>IF(U98="nulová",N98,0)</f>
        <v>0</v>
      </c>
      <c r="BJ98" s="191" t="s">
        <v>87</v>
      </c>
      <c r="BK98" s="188"/>
      <c r="BL98" s="188"/>
      <c r="BM98" s="188"/>
    </row>
    <row r="99" s="1" customFormat="1" ht="18" customHeight="1">
      <c r="B99" s="46"/>
      <c r="C99" s="47"/>
      <c r="D99" s="143" t="s">
        <v>155</v>
      </c>
      <c r="E99" s="136"/>
      <c r="F99" s="136"/>
      <c r="G99" s="136"/>
      <c r="H99" s="136"/>
      <c r="I99" s="47"/>
      <c r="J99" s="47"/>
      <c r="K99" s="47"/>
      <c r="L99" s="47"/>
      <c r="M99" s="47"/>
      <c r="N99" s="137">
        <f>ROUND(N88*T99,2)</f>
        <v>0</v>
      </c>
      <c r="O99" s="138"/>
      <c r="P99" s="138"/>
      <c r="Q99" s="138"/>
      <c r="R99" s="48"/>
      <c r="S99" s="188"/>
      <c r="T99" s="189"/>
      <c r="U99" s="190" t="s">
        <v>44</v>
      </c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91" t="s">
        <v>113</v>
      </c>
      <c r="AZ99" s="188"/>
      <c r="BA99" s="188"/>
      <c r="BB99" s="188"/>
      <c r="BC99" s="188"/>
      <c r="BD99" s="188"/>
      <c r="BE99" s="192">
        <f>IF(U99="základní",N99,0)</f>
        <v>0</v>
      </c>
      <c r="BF99" s="192">
        <f>IF(U99="snížená",N99,0)</f>
        <v>0</v>
      </c>
      <c r="BG99" s="192">
        <f>IF(U99="zákl. přenesená",N99,0)</f>
        <v>0</v>
      </c>
      <c r="BH99" s="192">
        <f>IF(U99="sníž. přenesená",N99,0)</f>
        <v>0</v>
      </c>
      <c r="BI99" s="192">
        <f>IF(U99="nulová",N99,0)</f>
        <v>0</v>
      </c>
      <c r="BJ99" s="191" t="s">
        <v>87</v>
      </c>
      <c r="BK99" s="188"/>
      <c r="BL99" s="188"/>
      <c r="BM99" s="188"/>
    </row>
    <row r="100" s="1" customFormat="1" ht="18" customHeight="1">
      <c r="B100" s="46"/>
      <c r="C100" s="47"/>
      <c r="D100" s="143" t="s">
        <v>156</v>
      </c>
      <c r="E100" s="136"/>
      <c r="F100" s="136"/>
      <c r="G100" s="136"/>
      <c r="H100" s="136"/>
      <c r="I100" s="47"/>
      <c r="J100" s="47"/>
      <c r="K100" s="47"/>
      <c r="L100" s="47"/>
      <c r="M100" s="47"/>
      <c r="N100" s="137">
        <f>ROUND(N88*T100,2)</f>
        <v>0</v>
      </c>
      <c r="O100" s="138"/>
      <c r="P100" s="138"/>
      <c r="Q100" s="138"/>
      <c r="R100" s="48"/>
      <c r="S100" s="188"/>
      <c r="T100" s="189"/>
      <c r="U100" s="190" t="s">
        <v>44</v>
      </c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91" t="s">
        <v>113</v>
      </c>
      <c r="AZ100" s="188"/>
      <c r="BA100" s="188"/>
      <c r="BB100" s="188"/>
      <c r="BC100" s="188"/>
      <c r="BD100" s="188"/>
      <c r="BE100" s="192">
        <f>IF(U100="základní",N100,0)</f>
        <v>0</v>
      </c>
      <c r="BF100" s="192">
        <f>IF(U100="snížená",N100,0)</f>
        <v>0</v>
      </c>
      <c r="BG100" s="192">
        <f>IF(U100="zákl. přenesená",N100,0)</f>
        <v>0</v>
      </c>
      <c r="BH100" s="192">
        <f>IF(U100="sníž. přenesená",N100,0)</f>
        <v>0</v>
      </c>
      <c r="BI100" s="192">
        <f>IF(U100="nulová",N100,0)</f>
        <v>0</v>
      </c>
      <c r="BJ100" s="191" t="s">
        <v>87</v>
      </c>
      <c r="BK100" s="188"/>
      <c r="BL100" s="188"/>
      <c r="BM100" s="188"/>
    </row>
    <row r="101" s="1" customFormat="1" ht="18" customHeight="1">
      <c r="B101" s="46"/>
      <c r="C101" s="47"/>
      <c r="D101" s="143" t="s">
        <v>157</v>
      </c>
      <c r="E101" s="136"/>
      <c r="F101" s="136"/>
      <c r="G101" s="136"/>
      <c r="H101" s="136"/>
      <c r="I101" s="47"/>
      <c r="J101" s="47"/>
      <c r="K101" s="47"/>
      <c r="L101" s="47"/>
      <c r="M101" s="47"/>
      <c r="N101" s="137">
        <f>ROUND(N88*T101,2)</f>
        <v>0</v>
      </c>
      <c r="O101" s="138"/>
      <c r="P101" s="138"/>
      <c r="Q101" s="138"/>
      <c r="R101" s="48"/>
      <c r="S101" s="188"/>
      <c r="T101" s="189"/>
      <c r="U101" s="190" t="s">
        <v>44</v>
      </c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91" t="s">
        <v>113</v>
      </c>
      <c r="AZ101" s="188"/>
      <c r="BA101" s="188"/>
      <c r="BB101" s="188"/>
      <c r="BC101" s="188"/>
      <c r="BD101" s="188"/>
      <c r="BE101" s="192">
        <f>IF(U101="základní",N101,0)</f>
        <v>0</v>
      </c>
      <c r="BF101" s="192">
        <f>IF(U101="snížená",N101,0)</f>
        <v>0</v>
      </c>
      <c r="BG101" s="192">
        <f>IF(U101="zákl. přenesená",N101,0)</f>
        <v>0</v>
      </c>
      <c r="BH101" s="192">
        <f>IF(U101="sníž. přenesená",N101,0)</f>
        <v>0</v>
      </c>
      <c r="BI101" s="192">
        <f>IF(U101="nulová",N101,0)</f>
        <v>0</v>
      </c>
      <c r="BJ101" s="191" t="s">
        <v>87</v>
      </c>
      <c r="BK101" s="188"/>
      <c r="BL101" s="188"/>
      <c r="BM101" s="188"/>
    </row>
    <row r="102" s="1" customFormat="1" ht="18" customHeight="1">
      <c r="B102" s="46"/>
      <c r="C102" s="47"/>
      <c r="D102" s="136" t="s">
        <v>158</v>
      </c>
      <c r="E102" s="47"/>
      <c r="F102" s="47"/>
      <c r="G102" s="47"/>
      <c r="H102" s="47"/>
      <c r="I102" s="47"/>
      <c r="J102" s="47"/>
      <c r="K102" s="47"/>
      <c r="L102" s="47"/>
      <c r="M102" s="47"/>
      <c r="N102" s="137">
        <f>ROUND(N88*T102,2)</f>
        <v>0</v>
      </c>
      <c r="O102" s="138"/>
      <c r="P102" s="138"/>
      <c r="Q102" s="138"/>
      <c r="R102" s="48"/>
      <c r="S102" s="188"/>
      <c r="T102" s="193"/>
      <c r="U102" s="194" t="s">
        <v>44</v>
      </c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91" t="s">
        <v>159</v>
      </c>
      <c r="AZ102" s="188"/>
      <c r="BA102" s="188"/>
      <c r="BB102" s="188"/>
      <c r="BC102" s="188"/>
      <c r="BD102" s="188"/>
      <c r="BE102" s="192">
        <f>IF(U102="základní",N102,0)</f>
        <v>0</v>
      </c>
      <c r="BF102" s="192">
        <f>IF(U102="snížená",N102,0)</f>
        <v>0</v>
      </c>
      <c r="BG102" s="192">
        <f>IF(U102="zákl. přenesená",N102,0)</f>
        <v>0</v>
      </c>
      <c r="BH102" s="192">
        <f>IF(U102="sníž. přenesená",N102,0)</f>
        <v>0</v>
      </c>
      <c r="BI102" s="192">
        <f>IF(U102="nulová",N102,0)</f>
        <v>0</v>
      </c>
      <c r="BJ102" s="191" t="s">
        <v>87</v>
      </c>
      <c r="BK102" s="188"/>
      <c r="BL102" s="188"/>
      <c r="BM102" s="188"/>
    </row>
    <row r="103" s="1" customForma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8"/>
      <c r="T103" s="171"/>
      <c r="U103" s="171"/>
    </row>
    <row r="104" s="1" customFormat="1" ht="29.28" customHeight="1">
      <c r="B104" s="46"/>
      <c r="C104" s="150" t="s">
        <v>124</v>
      </c>
      <c r="D104" s="151"/>
      <c r="E104" s="151"/>
      <c r="F104" s="151"/>
      <c r="G104" s="151"/>
      <c r="H104" s="151"/>
      <c r="I104" s="151"/>
      <c r="J104" s="151"/>
      <c r="K104" s="151"/>
      <c r="L104" s="152">
        <f>ROUND(SUM(N88+N96),2)</f>
        <v>0</v>
      </c>
      <c r="M104" s="152"/>
      <c r="N104" s="152"/>
      <c r="O104" s="152"/>
      <c r="P104" s="152"/>
      <c r="Q104" s="152"/>
      <c r="R104" s="48"/>
      <c r="T104" s="171"/>
      <c r="U104" s="171"/>
    </row>
    <row r="105" s="1" customFormat="1" ht="6.96" customHeight="1"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7"/>
      <c r="T105" s="171"/>
      <c r="U105" s="171"/>
    </row>
    <row r="109" s="1" customFormat="1" ht="6.96" customHeight="1">
      <c r="B109" s="78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80"/>
    </row>
    <row r="110" s="1" customFormat="1" ht="36.96" customHeight="1">
      <c r="B110" s="46"/>
      <c r="C110" s="27" t="s">
        <v>160</v>
      </c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6.96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30" customHeight="1">
      <c r="B112" s="46"/>
      <c r="C112" s="38" t="s">
        <v>19</v>
      </c>
      <c r="D112" s="47"/>
      <c r="E112" s="47"/>
      <c r="F112" s="155" t="str">
        <f>F6</f>
        <v>VD_Nove_Mlyny_oprava_stavebni_casti_objektu_MVE_I_etapa</v>
      </c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47"/>
      <c r="R112" s="48"/>
    </row>
    <row r="113" s="1" customFormat="1" ht="36.96" customHeight="1">
      <c r="B113" s="46"/>
      <c r="C113" s="85" t="s">
        <v>132</v>
      </c>
      <c r="D113" s="47"/>
      <c r="E113" s="47"/>
      <c r="F113" s="87" t="str">
        <f>F7</f>
        <v>SO 04 - Oprava oplocení a brány</v>
      </c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 ht="18" customHeight="1">
      <c r="B115" s="46"/>
      <c r="C115" s="38" t="s">
        <v>24</v>
      </c>
      <c r="D115" s="47"/>
      <c r="E115" s="47"/>
      <c r="F115" s="33" t="str">
        <f>F9</f>
        <v>Nové Mlýny</v>
      </c>
      <c r="G115" s="47"/>
      <c r="H115" s="47"/>
      <c r="I115" s="47"/>
      <c r="J115" s="47"/>
      <c r="K115" s="38" t="s">
        <v>26</v>
      </c>
      <c r="L115" s="47"/>
      <c r="M115" s="90" t="str">
        <f>IF(O9="","",O9)</f>
        <v>30. 11. 2018</v>
      </c>
      <c r="N115" s="90"/>
      <c r="O115" s="90"/>
      <c r="P115" s="90"/>
      <c r="Q115" s="47"/>
      <c r="R115" s="48"/>
    </row>
    <row r="116" s="1" customFormat="1" ht="6.96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>
      <c r="B117" s="46"/>
      <c r="C117" s="38" t="s">
        <v>28</v>
      </c>
      <c r="D117" s="47"/>
      <c r="E117" s="47"/>
      <c r="F117" s="33" t="str">
        <f>E12</f>
        <v>Povodí Moravy, s.p.</v>
      </c>
      <c r="G117" s="47"/>
      <c r="H117" s="47"/>
      <c r="I117" s="47"/>
      <c r="J117" s="47"/>
      <c r="K117" s="38" t="s">
        <v>34</v>
      </c>
      <c r="L117" s="47"/>
      <c r="M117" s="33" t="str">
        <f>E18</f>
        <v>ing. Jan Hladiš</v>
      </c>
      <c r="N117" s="33"/>
      <c r="O117" s="33"/>
      <c r="P117" s="33"/>
      <c r="Q117" s="33"/>
      <c r="R117" s="48"/>
    </row>
    <row r="118" s="1" customFormat="1" ht="14.4" customHeight="1">
      <c r="B118" s="46"/>
      <c r="C118" s="38" t="s">
        <v>32</v>
      </c>
      <c r="D118" s="47"/>
      <c r="E118" s="47"/>
      <c r="F118" s="33" t="str">
        <f>IF(E15="","",E15)</f>
        <v>bude určen výběrem</v>
      </c>
      <c r="G118" s="47"/>
      <c r="H118" s="47"/>
      <c r="I118" s="47"/>
      <c r="J118" s="47"/>
      <c r="K118" s="38" t="s">
        <v>37</v>
      </c>
      <c r="L118" s="47"/>
      <c r="M118" s="33" t="str">
        <f>E21</f>
        <v xml:space="preserve"> </v>
      </c>
      <c r="N118" s="33"/>
      <c r="O118" s="33"/>
      <c r="P118" s="33"/>
      <c r="Q118" s="33"/>
      <c r="R118" s="48"/>
    </row>
    <row r="119" s="1" customFormat="1" ht="10.32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8" customFormat="1" ht="29.28" customHeight="1">
      <c r="B120" s="195"/>
      <c r="C120" s="196" t="s">
        <v>161</v>
      </c>
      <c r="D120" s="197" t="s">
        <v>162</v>
      </c>
      <c r="E120" s="197" t="s">
        <v>61</v>
      </c>
      <c r="F120" s="197" t="s">
        <v>163</v>
      </c>
      <c r="G120" s="197"/>
      <c r="H120" s="197"/>
      <c r="I120" s="197"/>
      <c r="J120" s="197" t="s">
        <v>164</v>
      </c>
      <c r="K120" s="197" t="s">
        <v>165</v>
      </c>
      <c r="L120" s="197" t="s">
        <v>166</v>
      </c>
      <c r="M120" s="197"/>
      <c r="N120" s="197" t="s">
        <v>138</v>
      </c>
      <c r="O120" s="197"/>
      <c r="P120" s="197"/>
      <c r="Q120" s="198"/>
      <c r="R120" s="199"/>
      <c r="T120" s="106" t="s">
        <v>167</v>
      </c>
      <c r="U120" s="107" t="s">
        <v>43</v>
      </c>
      <c r="V120" s="107" t="s">
        <v>168</v>
      </c>
      <c r="W120" s="107" t="s">
        <v>169</v>
      </c>
      <c r="X120" s="107" t="s">
        <v>170</v>
      </c>
      <c r="Y120" s="107" t="s">
        <v>171</v>
      </c>
      <c r="Z120" s="107" t="s">
        <v>172</v>
      </c>
      <c r="AA120" s="108" t="s">
        <v>173</v>
      </c>
    </row>
    <row r="121" s="1" customFormat="1" ht="29.28" customHeight="1">
      <c r="B121" s="46"/>
      <c r="C121" s="110" t="s">
        <v>135</v>
      </c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200">
        <f>BK121</f>
        <v>0</v>
      </c>
      <c r="O121" s="201"/>
      <c r="P121" s="201"/>
      <c r="Q121" s="201"/>
      <c r="R121" s="48"/>
      <c r="T121" s="109"/>
      <c r="U121" s="67"/>
      <c r="V121" s="67"/>
      <c r="W121" s="202">
        <f>W122+W146</f>
        <v>0</v>
      </c>
      <c r="X121" s="67"/>
      <c r="Y121" s="202">
        <f>Y122+Y146</f>
        <v>0.92650999999999983</v>
      </c>
      <c r="Z121" s="67"/>
      <c r="AA121" s="203">
        <f>AA122+AA146</f>
        <v>0.74585999999999997</v>
      </c>
      <c r="AT121" s="22" t="s">
        <v>78</v>
      </c>
      <c r="AU121" s="22" t="s">
        <v>140</v>
      </c>
      <c r="BK121" s="204">
        <f>BK122+BK146</f>
        <v>0</v>
      </c>
    </row>
    <row r="122" s="9" customFormat="1" ht="37.44001" customHeight="1">
      <c r="B122" s="205"/>
      <c r="C122" s="206"/>
      <c r="D122" s="207" t="s">
        <v>141</v>
      </c>
      <c r="E122" s="207"/>
      <c r="F122" s="207"/>
      <c r="G122" s="207"/>
      <c r="H122" s="207"/>
      <c r="I122" s="207"/>
      <c r="J122" s="207"/>
      <c r="K122" s="207"/>
      <c r="L122" s="207"/>
      <c r="M122" s="207"/>
      <c r="N122" s="208">
        <f>BK122</f>
        <v>0</v>
      </c>
      <c r="O122" s="178"/>
      <c r="P122" s="178"/>
      <c r="Q122" s="178"/>
      <c r="R122" s="209"/>
      <c r="T122" s="210"/>
      <c r="U122" s="206"/>
      <c r="V122" s="206"/>
      <c r="W122" s="211">
        <f>W123+W126+W136+W140+W144</f>
        <v>0</v>
      </c>
      <c r="X122" s="206"/>
      <c r="Y122" s="211">
        <f>Y123+Y126+Y136+Y140+Y144</f>
        <v>0.92650999999999983</v>
      </c>
      <c r="Z122" s="206"/>
      <c r="AA122" s="212">
        <f>AA123+AA126+AA136+AA140+AA144</f>
        <v>0.74585999999999997</v>
      </c>
      <c r="AR122" s="213" t="s">
        <v>87</v>
      </c>
      <c r="AT122" s="214" t="s">
        <v>78</v>
      </c>
      <c r="AU122" s="214" t="s">
        <v>79</v>
      </c>
      <c r="AY122" s="213" t="s">
        <v>174</v>
      </c>
      <c r="BK122" s="215">
        <f>BK123+BK126+BK136+BK140+BK144</f>
        <v>0</v>
      </c>
    </row>
    <row r="123" s="9" customFormat="1" ht="19.92" customHeight="1">
      <c r="B123" s="205"/>
      <c r="C123" s="206"/>
      <c r="D123" s="216" t="s">
        <v>1440</v>
      </c>
      <c r="E123" s="216"/>
      <c r="F123" s="216"/>
      <c r="G123" s="216"/>
      <c r="H123" s="216"/>
      <c r="I123" s="216"/>
      <c r="J123" s="216"/>
      <c r="K123" s="216"/>
      <c r="L123" s="216"/>
      <c r="M123" s="216"/>
      <c r="N123" s="217">
        <f>BK123</f>
        <v>0</v>
      </c>
      <c r="O123" s="218"/>
      <c r="P123" s="218"/>
      <c r="Q123" s="218"/>
      <c r="R123" s="209"/>
      <c r="T123" s="210"/>
      <c r="U123" s="206"/>
      <c r="V123" s="206"/>
      <c r="W123" s="211">
        <f>SUM(W124:W125)</f>
        <v>0</v>
      </c>
      <c r="X123" s="206"/>
      <c r="Y123" s="211">
        <f>SUM(Y124:Y125)</f>
        <v>0.040999999999999995</v>
      </c>
      <c r="Z123" s="206"/>
      <c r="AA123" s="212">
        <f>SUM(AA124:AA125)</f>
        <v>0</v>
      </c>
      <c r="AR123" s="213" t="s">
        <v>87</v>
      </c>
      <c r="AT123" s="214" t="s">
        <v>78</v>
      </c>
      <c r="AU123" s="214" t="s">
        <v>87</v>
      </c>
      <c r="AY123" s="213" t="s">
        <v>174</v>
      </c>
      <c r="BK123" s="215">
        <f>SUM(BK124:BK125)</f>
        <v>0</v>
      </c>
    </row>
    <row r="124" s="1" customFormat="1" ht="25.5" customHeight="1">
      <c r="B124" s="46"/>
      <c r="C124" s="219" t="s">
        <v>87</v>
      </c>
      <c r="D124" s="219" t="s">
        <v>175</v>
      </c>
      <c r="E124" s="220" t="s">
        <v>1441</v>
      </c>
      <c r="F124" s="221" t="s">
        <v>1442</v>
      </c>
      <c r="G124" s="221"/>
      <c r="H124" s="221"/>
      <c r="I124" s="221"/>
      <c r="J124" s="222" t="s">
        <v>244</v>
      </c>
      <c r="K124" s="223">
        <v>5</v>
      </c>
      <c r="L124" s="224">
        <v>0</v>
      </c>
      <c r="M124" s="225"/>
      <c r="N124" s="226">
        <f>ROUND(L124*K124,2)</f>
        <v>0</v>
      </c>
      <c r="O124" s="226"/>
      <c r="P124" s="226"/>
      <c r="Q124" s="226"/>
      <c r="R124" s="48"/>
      <c r="T124" s="227" t="s">
        <v>22</v>
      </c>
      <c r="U124" s="56" t="s">
        <v>44</v>
      </c>
      <c r="V124" s="47"/>
      <c r="W124" s="228">
        <f>V124*K124</f>
        <v>0</v>
      </c>
      <c r="X124" s="228">
        <v>0.0038</v>
      </c>
      <c r="Y124" s="228">
        <f>X124*K124</f>
        <v>0.019</v>
      </c>
      <c r="Z124" s="228">
        <v>0</v>
      </c>
      <c r="AA124" s="229">
        <f>Z124*K124</f>
        <v>0</v>
      </c>
      <c r="AR124" s="22" t="s">
        <v>179</v>
      </c>
      <c r="AT124" s="22" t="s">
        <v>175</v>
      </c>
      <c r="AU124" s="22" t="s">
        <v>130</v>
      </c>
      <c r="AY124" s="22" t="s">
        <v>174</v>
      </c>
      <c r="BE124" s="142">
        <f>IF(U124="základní",N124,0)</f>
        <v>0</v>
      </c>
      <c r="BF124" s="142">
        <f>IF(U124="snížená",N124,0)</f>
        <v>0</v>
      </c>
      <c r="BG124" s="142">
        <f>IF(U124="zákl. přenesená",N124,0)</f>
        <v>0</v>
      </c>
      <c r="BH124" s="142">
        <f>IF(U124="sníž. přenesená",N124,0)</f>
        <v>0</v>
      </c>
      <c r="BI124" s="142">
        <f>IF(U124="nulová",N124,0)</f>
        <v>0</v>
      </c>
      <c r="BJ124" s="22" t="s">
        <v>87</v>
      </c>
      <c r="BK124" s="142">
        <f>ROUND(L124*K124,2)</f>
        <v>0</v>
      </c>
      <c r="BL124" s="22" t="s">
        <v>179</v>
      </c>
      <c r="BM124" s="22" t="s">
        <v>1443</v>
      </c>
    </row>
    <row r="125" s="1" customFormat="1" ht="16.5" customHeight="1">
      <c r="B125" s="46"/>
      <c r="C125" s="219" t="s">
        <v>130</v>
      </c>
      <c r="D125" s="219" t="s">
        <v>175</v>
      </c>
      <c r="E125" s="220" t="s">
        <v>1444</v>
      </c>
      <c r="F125" s="221" t="s">
        <v>1445</v>
      </c>
      <c r="G125" s="221"/>
      <c r="H125" s="221"/>
      <c r="I125" s="221"/>
      <c r="J125" s="222" t="s">
        <v>244</v>
      </c>
      <c r="K125" s="223">
        <v>2</v>
      </c>
      <c r="L125" s="224">
        <v>0</v>
      </c>
      <c r="M125" s="225"/>
      <c r="N125" s="226">
        <f>ROUND(L125*K125,2)</f>
        <v>0</v>
      </c>
      <c r="O125" s="226"/>
      <c r="P125" s="226"/>
      <c r="Q125" s="226"/>
      <c r="R125" s="48"/>
      <c r="T125" s="227" t="s">
        <v>22</v>
      </c>
      <c r="U125" s="56" t="s">
        <v>44</v>
      </c>
      <c r="V125" s="47"/>
      <c r="W125" s="228">
        <f>V125*K125</f>
        <v>0</v>
      </c>
      <c r="X125" s="228">
        <v>0.010999999999999999</v>
      </c>
      <c r="Y125" s="228">
        <f>X125*K125</f>
        <v>0.021999999999999999</v>
      </c>
      <c r="Z125" s="228">
        <v>0</v>
      </c>
      <c r="AA125" s="229">
        <f>Z125*K125</f>
        <v>0</v>
      </c>
      <c r="AR125" s="22" t="s">
        <v>179</v>
      </c>
      <c r="AT125" s="22" t="s">
        <v>175</v>
      </c>
      <c r="AU125" s="22" t="s">
        <v>130</v>
      </c>
      <c r="AY125" s="22" t="s">
        <v>174</v>
      </c>
      <c r="BE125" s="142">
        <f>IF(U125="základní",N125,0)</f>
        <v>0</v>
      </c>
      <c r="BF125" s="142">
        <f>IF(U125="snížená",N125,0)</f>
        <v>0</v>
      </c>
      <c r="BG125" s="142">
        <f>IF(U125="zákl. přenesená",N125,0)</f>
        <v>0</v>
      </c>
      <c r="BH125" s="142">
        <f>IF(U125="sníž. přenesená",N125,0)</f>
        <v>0</v>
      </c>
      <c r="BI125" s="142">
        <f>IF(U125="nulová",N125,0)</f>
        <v>0</v>
      </c>
      <c r="BJ125" s="22" t="s">
        <v>87</v>
      </c>
      <c r="BK125" s="142">
        <f>ROUND(L125*K125,2)</f>
        <v>0</v>
      </c>
      <c r="BL125" s="22" t="s">
        <v>179</v>
      </c>
      <c r="BM125" s="22" t="s">
        <v>1446</v>
      </c>
    </row>
    <row r="126" s="9" customFormat="1" ht="29.88" customHeight="1">
      <c r="B126" s="205"/>
      <c r="C126" s="206"/>
      <c r="D126" s="216" t="s">
        <v>630</v>
      </c>
      <c r="E126" s="216"/>
      <c r="F126" s="216"/>
      <c r="G126" s="216"/>
      <c r="H126" s="216"/>
      <c r="I126" s="216"/>
      <c r="J126" s="216"/>
      <c r="K126" s="216"/>
      <c r="L126" s="216"/>
      <c r="M126" s="216"/>
      <c r="N126" s="241">
        <f>BK126</f>
        <v>0</v>
      </c>
      <c r="O126" s="242"/>
      <c r="P126" s="242"/>
      <c r="Q126" s="242"/>
      <c r="R126" s="209"/>
      <c r="T126" s="210"/>
      <c r="U126" s="206"/>
      <c r="V126" s="206"/>
      <c r="W126" s="211">
        <f>SUM(W127:W135)</f>
        <v>0</v>
      </c>
      <c r="X126" s="206"/>
      <c r="Y126" s="211">
        <f>SUM(Y127:Y135)</f>
        <v>0.8855099999999998</v>
      </c>
      <c r="Z126" s="206"/>
      <c r="AA126" s="212">
        <f>SUM(AA127:AA135)</f>
        <v>0</v>
      </c>
      <c r="AR126" s="213" t="s">
        <v>87</v>
      </c>
      <c r="AT126" s="214" t="s">
        <v>78</v>
      </c>
      <c r="AU126" s="214" t="s">
        <v>87</v>
      </c>
      <c r="AY126" s="213" t="s">
        <v>174</v>
      </c>
      <c r="BK126" s="215">
        <f>SUM(BK127:BK135)</f>
        <v>0</v>
      </c>
    </row>
    <row r="127" s="1" customFormat="1" ht="25.5" customHeight="1">
      <c r="B127" s="46"/>
      <c r="C127" s="219" t="s">
        <v>190</v>
      </c>
      <c r="D127" s="219" t="s">
        <v>175</v>
      </c>
      <c r="E127" s="220" t="s">
        <v>1447</v>
      </c>
      <c r="F127" s="221" t="s">
        <v>1448</v>
      </c>
      <c r="G127" s="221"/>
      <c r="H127" s="221"/>
      <c r="I127" s="221"/>
      <c r="J127" s="222" t="s">
        <v>244</v>
      </c>
      <c r="K127" s="223">
        <v>5</v>
      </c>
      <c r="L127" s="224">
        <v>0</v>
      </c>
      <c r="M127" s="225"/>
      <c r="N127" s="226">
        <f>ROUND(L127*K127,2)</f>
        <v>0</v>
      </c>
      <c r="O127" s="226"/>
      <c r="P127" s="226"/>
      <c r="Q127" s="226"/>
      <c r="R127" s="48"/>
      <c r="T127" s="227" t="s">
        <v>22</v>
      </c>
      <c r="U127" s="56" t="s">
        <v>44</v>
      </c>
      <c r="V127" s="47"/>
      <c r="W127" s="228">
        <f>V127*K127</f>
        <v>0</v>
      </c>
      <c r="X127" s="228">
        <v>0.17488999999999999</v>
      </c>
      <c r="Y127" s="228">
        <f>X127*K127</f>
        <v>0.87444999999999995</v>
      </c>
      <c r="Z127" s="228">
        <v>0</v>
      </c>
      <c r="AA127" s="229">
        <f>Z127*K127</f>
        <v>0</v>
      </c>
      <c r="AR127" s="22" t="s">
        <v>179</v>
      </c>
      <c r="AT127" s="22" t="s">
        <v>175</v>
      </c>
      <c r="AU127" s="22" t="s">
        <v>130</v>
      </c>
      <c r="AY127" s="22" t="s">
        <v>174</v>
      </c>
      <c r="BE127" s="142">
        <f>IF(U127="základní",N127,0)</f>
        <v>0</v>
      </c>
      <c r="BF127" s="142">
        <f>IF(U127="snížená",N127,0)</f>
        <v>0</v>
      </c>
      <c r="BG127" s="142">
        <f>IF(U127="zákl. přenesená",N127,0)</f>
        <v>0</v>
      </c>
      <c r="BH127" s="142">
        <f>IF(U127="sníž. přenesená",N127,0)</f>
        <v>0</v>
      </c>
      <c r="BI127" s="142">
        <f>IF(U127="nulová",N127,0)</f>
        <v>0</v>
      </c>
      <c r="BJ127" s="22" t="s">
        <v>87</v>
      </c>
      <c r="BK127" s="142">
        <f>ROUND(L127*K127,2)</f>
        <v>0</v>
      </c>
      <c r="BL127" s="22" t="s">
        <v>179</v>
      </c>
      <c r="BM127" s="22" t="s">
        <v>1449</v>
      </c>
    </row>
    <row r="128" s="1" customFormat="1" ht="16.5" customHeight="1">
      <c r="B128" s="46"/>
      <c r="C128" s="245" t="s">
        <v>179</v>
      </c>
      <c r="D128" s="245" t="s">
        <v>235</v>
      </c>
      <c r="E128" s="246" t="s">
        <v>1450</v>
      </c>
      <c r="F128" s="247" t="s">
        <v>1451</v>
      </c>
      <c r="G128" s="247"/>
      <c r="H128" s="247"/>
      <c r="I128" s="247"/>
      <c r="J128" s="248" t="s">
        <v>244</v>
      </c>
      <c r="K128" s="249">
        <v>5</v>
      </c>
      <c r="L128" s="250">
        <v>0</v>
      </c>
      <c r="M128" s="251"/>
      <c r="N128" s="252">
        <f>ROUND(L128*K128,2)</f>
        <v>0</v>
      </c>
      <c r="O128" s="226"/>
      <c r="P128" s="226"/>
      <c r="Q128" s="226"/>
      <c r="R128" s="48"/>
      <c r="T128" s="227" t="s">
        <v>22</v>
      </c>
      <c r="U128" s="56" t="s">
        <v>44</v>
      </c>
      <c r="V128" s="47"/>
      <c r="W128" s="228">
        <f>V128*K128</f>
        <v>0</v>
      </c>
      <c r="X128" s="228">
        <v>0</v>
      </c>
      <c r="Y128" s="228">
        <f>X128*K128</f>
        <v>0</v>
      </c>
      <c r="Z128" s="228">
        <v>0</v>
      </c>
      <c r="AA128" s="229">
        <f>Z128*K128</f>
        <v>0</v>
      </c>
      <c r="AR128" s="22" t="s">
        <v>211</v>
      </c>
      <c r="AT128" s="22" t="s">
        <v>235</v>
      </c>
      <c r="AU128" s="22" t="s">
        <v>130</v>
      </c>
      <c r="AY128" s="22" t="s">
        <v>174</v>
      </c>
      <c r="BE128" s="142">
        <f>IF(U128="základní",N128,0)</f>
        <v>0</v>
      </c>
      <c r="BF128" s="142">
        <f>IF(U128="snížená",N128,0)</f>
        <v>0</v>
      </c>
      <c r="BG128" s="142">
        <f>IF(U128="zákl. přenesená",N128,0)</f>
        <v>0</v>
      </c>
      <c r="BH128" s="142">
        <f>IF(U128="sníž. přenesená",N128,0)</f>
        <v>0</v>
      </c>
      <c r="BI128" s="142">
        <f>IF(U128="nulová",N128,0)</f>
        <v>0</v>
      </c>
      <c r="BJ128" s="22" t="s">
        <v>87</v>
      </c>
      <c r="BK128" s="142">
        <f>ROUND(L128*K128,2)</f>
        <v>0</v>
      </c>
      <c r="BL128" s="22" t="s">
        <v>179</v>
      </c>
      <c r="BM128" s="22" t="s">
        <v>1452</v>
      </c>
    </row>
    <row r="129" s="1" customFormat="1" ht="16.5" customHeight="1">
      <c r="B129" s="46"/>
      <c r="C129" s="219" t="s">
        <v>198</v>
      </c>
      <c r="D129" s="219" t="s">
        <v>175</v>
      </c>
      <c r="E129" s="220" t="s">
        <v>1453</v>
      </c>
      <c r="F129" s="221" t="s">
        <v>1454</v>
      </c>
      <c r="G129" s="221"/>
      <c r="H129" s="221"/>
      <c r="I129" s="221"/>
      <c r="J129" s="222" t="s">
        <v>205</v>
      </c>
      <c r="K129" s="223">
        <v>1</v>
      </c>
      <c r="L129" s="224">
        <v>0</v>
      </c>
      <c r="M129" s="225"/>
      <c r="N129" s="226">
        <f>ROUND(L129*K129,2)</f>
        <v>0</v>
      </c>
      <c r="O129" s="226"/>
      <c r="P129" s="226"/>
      <c r="Q129" s="226"/>
      <c r="R129" s="48"/>
      <c r="T129" s="227" t="s">
        <v>22</v>
      </c>
      <c r="U129" s="56" t="s">
        <v>44</v>
      </c>
      <c r="V129" s="47"/>
      <c r="W129" s="228">
        <f>V129*K129</f>
        <v>0</v>
      </c>
      <c r="X129" s="228">
        <v>0</v>
      </c>
      <c r="Y129" s="228">
        <f>X129*K129</f>
        <v>0</v>
      </c>
      <c r="Z129" s="228">
        <v>0</v>
      </c>
      <c r="AA129" s="229">
        <f>Z129*K129</f>
        <v>0</v>
      </c>
      <c r="AR129" s="22" t="s">
        <v>179</v>
      </c>
      <c r="AT129" s="22" t="s">
        <v>175</v>
      </c>
      <c r="AU129" s="22" t="s">
        <v>130</v>
      </c>
      <c r="AY129" s="22" t="s">
        <v>174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22" t="s">
        <v>87</v>
      </c>
      <c r="BK129" s="142">
        <f>ROUND(L129*K129,2)</f>
        <v>0</v>
      </c>
      <c r="BL129" s="22" t="s">
        <v>179</v>
      </c>
      <c r="BM129" s="22" t="s">
        <v>1455</v>
      </c>
    </row>
    <row r="130" s="1" customFormat="1" ht="25.5" customHeight="1">
      <c r="B130" s="46"/>
      <c r="C130" s="245" t="s">
        <v>202</v>
      </c>
      <c r="D130" s="245" t="s">
        <v>235</v>
      </c>
      <c r="E130" s="246" t="s">
        <v>1456</v>
      </c>
      <c r="F130" s="247" t="s">
        <v>1457</v>
      </c>
      <c r="G130" s="247"/>
      <c r="H130" s="247"/>
      <c r="I130" s="247"/>
      <c r="J130" s="248" t="s">
        <v>205</v>
      </c>
      <c r="K130" s="249">
        <v>1</v>
      </c>
      <c r="L130" s="250">
        <v>0</v>
      </c>
      <c r="M130" s="251"/>
      <c r="N130" s="252">
        <f>ROUND(L130*K130,2)</f>
        <v>0</v>
      </c>
      <c r="O130" s="226"/>
      <c r="P130" s="226"/>
      <c r="Q130" s="226"/>
      <c r="R130" s="48"/>
      <c r="T130" s="227" t="s">
        <v>22</v>
      </c>
      <c r="U130" s="56" t="s">
        <v>44</v>
      </c>
      <c r="V130" s="47"/>
      <c r="W130" s="228">
        <f>V130*K130</f>
        <v>0</v>
      </c>
      <c r="X130" s="228">
        <v>0</v>
      </c>
      <c r="Y130" s="228">
        <f>X130*K130</f>
        <v>0</v>
      </c>
      <c r="Z130" s="228">
        <v>0</v>
      </c>
      <c r="AA130" s="229">
        <f>Z130*K130</f>
        <v>0</v>
      </c>
      <c r="AR130" s="22" t="s">
        <v>211</v>
      </c>
      <c r="AT130" s="22" t="s">
        <v>235</v>
      </c>
      <c r="AU130" s="22" t="s">
        <v>130</v>
      </c>
      <c r="AY130" s="22" t="s">
        <v>174</v>
      </c>
      <c r="BE130" s="142">
        <f>IF(U130="základní",N130,0)</f>
        <v>0</v>
      </c>
      <c r="BF130" s="142">
        <f>IF(U130="snížená",N130,0)</f>
        <v>0</v>
      </c>
      <c r="BG130" s="142">
        <f>IF(U130="zákl. přenesená",N130,0)</f>
        <v>0</v>
      </c>
      <c r="BH130" s="142">
        <f>IF(U130="sníž. přenesená",N130,0)</f>
        <v>0</v>
      </c>
      <c r="BI130" s="142">
        <f>IF(U130="nulová",N130,0)</f>
        <v>0</v>
      </c>
      <c r="BJ130" s="22" t="s">
        <v>87</v>
      </c>
      <c r="BK130" s="142">
        <f>ROUND(L130*K130,2)</f>
        <v>0</v>
      </c>
      <c r="BL130" s="22" t="s">
        <v>179</v>
      </c>
      <c r="BM130" s="22" t="s">
        <v>1458</v>
      </c>
    </row>
    <row r="131" s="1" customFormat="1" ht="16.5" customHeight="1">
      <c r="B131" s="46"/>
      <c r="C131" s="245" t="s">
        <v>207</v>
      </c>
      <c r="D131" s="245" t="s">
        <v>235</v>
      </c>
      <c r="E131" s="246" t="s">
        <v>1459</v>
      </c>
      <c r="F131" s="247" t="s">
        <v>1460</v>
      </c>
      <c r="G131" s="247"/>
      <c r="H131" s="247"/>
      <c r="I131" s="247"/>
      <c r="J131" s="248" t="s">
        <v>178</v>
      </c>
      <c r="K131" s="249">
        <v>8</v>
      </c>
      <c r="L131" s="250">
        <v>0</v>
      </c>
      <c r="M131" s="251"/>
      <c r="N131" s="252">
        <f>ROUND(L131*K131,2)</f>
        <v>0</v>
      </c>
      <c r="O131" s="226"/>
      <c r="P131" s="226"/>
      <c r="Q131" s="226"/>
      <c r="R131" s="48"/>
      <c r="T131" s="227" t="s">
        <v>22</v>
      </c>
      <c r="U131" s="56" t="s">
        <v>44</v>
      </c>
      <c r="V131" s="47"/>
      <c r="W131" s="228">
        <f>V131*K131</f>
        <v>0</v>
      </c>
      <c r="X131" s="228">
        <v>0</v>
      </c>
      <c r="Y131" s="228">
        <f>X131*K131</f>
        <v>0</v>
      </c>
      <c r="Z131" s="228">
        <v>0</v>
      </c>
      <c r="AA131" s="229">
        <f>Z131*K131</f>
        <v>0</v>
      </c>
      <c r="AR131" s="22" t="s">
        <v>211</v>
      </c>
      <c r="AT131" s="22" t="s">
        <v>235</v>
      </c>
      <c r="AU131" s="22" t="s">
        <v>130</v>
      </c>
      <c r="AY131" s="22" t="s">
        <v>174</v>
      </c>
      <c r="BE131" s="142">
        <f>IF(U131="základní",N131,0)</f>
        <v>0</v>
      </c>
      <c r="BF131" s="142">
        <f>IF(U131="snížená",N131,0)</f>
        <v>0</v>
      </c>
      <c r="BG131" s="142">
        <f>IF(U131="zákl. přenesená",N131,0)</f>
        <v>0</v>
      </c>
      <c r="BH131" s="142">
        <f>IF(U131="sníž. přenesená",N131,0)</f>
        <v>0</v>
      </c>
      <c r="BI131" s="142">
        <f>IF(U131="nulová",N131,0)</f>
        <v>0</v>
      </c>
      <c r="BJ131" s="22" t="s">
        <v>87</v>
      </c>
      <c r="BK131" s="142">
        <f>ROUND(L131*K131,2)</f>
        <v>0</v>
      </c>
      <c r="BL131" s="22" t="s">
        <v>179</v>
      </c>
      <c r="BM131" s="22" t="s">
        <v>1461</v>
      </c>
    </row>
    <row r="132" s="1" customFormat="1" ht="38.25" customHeight="1">
      <c r="B132" s="46"/>
      <c r="C132" s="219" t="s">
        <v>211</v>
      </c>
      <c r="D132" s="219" t="s">
        <v>175</v>
      </c>
      <c r="E132" s="220" t="s">
        <v>1462</v>
      </c>
      <c r="F132" s="221" t="s">
        <v>1463</v>
      </c>
      <c r="G132" s="221"/>
      <c r="H132" s="221"/>
      <c r="I132" s="221"/>
      <c r="J132" s="222" t="s">
        <v>231</v>
      </c>
      <c r="K132" s="223">
        <v>7</v>
      </c>
      <c r="L132" s="224">
        <v>0</v>
      </c>
      <c r="M132" s="225"/>
      <c r="N132" s="226">
        <f>ROUND(L132*K132,2)</f>
        <v>0</v>
      </c>
      <c r="O132" s="226"/>
      <c r="P132" s="226"/>
      <c r="Q132" s="226"/>
      <c r="R132" s="48"/>
      <c r="T132" s="227" t="s">
        <v>22</v>
      </c>
      <c r="U132" s="56" t="s">
        <v>44</v>
      </c>
      <c r="V132" s="47"/>
      <c r="W132" s="228">
        <f>V132*K132</f>
        <v>0</v>
      </c>
      <c r="X132" s="228">
        <v>0</v>
      </c>
      <c r="Y132" s="228">
        <f>X132*K132</f>
        <v>0</v>
      </c>
      <c r="Z132" s="228">
        <v>0</v>
      </c>
      <c r="AA132" s="229">
        <f>Z132*K132</f>
        <v>0</v>
      </c>
      <c r="AR132" s="22" t="s">
        <v>179</v>
      </c>
      <c r="AT132" s="22" t="s">
        <v>175</v>
      </c>
      <c r="AU132" s="22" t="s">
        <v>130</v>
      </c>
      <c r="AY132" s="22" t="s">
        <v>174</v>
      </c>
      <c r="BE132" s="142">
        <f>IF(U132="základní",N132,0)</f>
        <v>0</v>
      </c>
      <c r="BF132" s="142">
        <f>IF(U132="snížená",N132,0)</f>
        <v>0</v>
      </c>
      <c r="BG132" s="142">
        <f>IF(U132="zákl. přenesená",N132,0)</f>
        <v>0</v>
      </c>
      <c r="BH132" s="142">
        <f>IF(U132="sníž. přenesená",N132,0)</f>
        <v>0</v>
      </c>
      <c r="BI132" s="142">
        <f>IF(U132="nulová",N132,0)</f>
        <v>0</v>
      </c>
      <c r="BJ132" s="22" t="s">
        <v>87</v>
      </c>
      <c r="BK132" s="142">
        <f>ROUND(L132*K132,2)</f>
        <v>0</v>
      </c>
      <c r="BL132" s="22" t="s">
        <v>179</v>
      </c>
      <c r="BM132" s="22" t="s">
        <v>1464</v>
      </c>
    </row>
    <row r="133" s="1" customFormat="1" ht="25.5" customHeight="1">
      <c r="B133" s="46"/>
      <c r="C133" s="245" t="s">
        <v>216</v>
      </c>
      <c r="D133" s="245" t="s">
        <v>235</v>
      </c>
      <c r="E133" s="246" t="s">
        <v>1465</v>
      </c>
      <c r="F133" s="247" t="s">
        <v>1466</v>
      </c>
      <c r="G133" s="247"/>
      <c r="H133" s="247"/>
      <c r="I133" s="247"/>
      <c r="J133" s="248" t="s">
        <v>231</v>
      </c>
      <c r="K133" s="249">
        <v>7</v>
      </c>
      <c r="L133" s="250">
        <v>0</v>
      </c>
      <c r="M133" s="251"/>
      <c r="N133" s="252">
        <f>ROUND(L133*K133,2)</f>
        <v>0</v>
      </c>
      <c r="O133" s="226"/>
      <c r="P133" s="226"/>
      <c r="Q133" s="226"/>
      <c r="R133" s="48"/>
      <c r="T133" s="227" t="s">
        <v>22</v>
      </c>
      <c r="U133" s="56" t="s">
        <v>44</v>
      </c>
      <c r="V133" s="47"/>
      <c r="W133" s="228">
        <f>V133*K133</f>
        <v>0</v>
      </c>
      <c r="X133" s="228">
        <v>0.0015</v>
      </c>
      <c r="Y133" s="228">
        <f>X133*K133</f>
        <v>0.010500000000000001</v>
      </c>
      <c r="Z133" s="228">
        <v>0</v>
      </c>
      <c r="AA133" s="229">
        <f>Z133*K133</f>
        <v>0</v>
      </c>
      <c r="AR133" s="22" t="s">
        <v>211</v>
      </c>
      <c r="AT133" s="22" t="s">
        <v>235</v>
      </c>
      <c r="AU133" s="22" t="s">
        <v>130</v>
      </c>
      <c r="AY133" s="22" t="s">
        <v>174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22" t="s">
        <v>87</v>
      </c>
      <c r="BK133" s="142">
        <f>ROUND(L133*K133,2)</f>
        <v>0</v>
      </c>
      <c r="BL133" s="22" t="s">
        <v>179</v>
      </c>
      <c r="BM133" s="22" t="s">
        <v>1467</v>
      </c>
    </row>
    <row r="134" s="1" customFormat="1" ht="25.5" customHeight="1">
      <c r="B134" s="46"/>
      <c r="C134" s="245" t="s">
        <v>220</v>
      </c>
      <c r="D134" s="245" t="s">
        <v>235</v>
      </c>
      <c r="E134" s="246" t="s">
        <v>1468</v>
      </c>
      <c r="F134" s="247" t="s">
        <v>1469</v>
      </c>
      <c r="G134" s="247"/>
      <c r="H134" s="247"/>
      <c r="I134" s="247"/>
      <c r="J134" s="248" t="s">
        <v>231</v>
      </c>
      <c r="K134" s="249">
        <v>7</v>
      </c>
      <c r="L134" s="250">
        <v>0</v>
      </c>
      <c r="M134" s="251"/>
      <c r="N134" s="252">
        <f>ROUND(L134*K134,2)</f>
        <v>0</v>
      </c>
      <c r="O134" s="226"/>
      <c r="P134" s="226"/>
      <c r="Q134" s="226"/>
      <c r="R134" s="48"/>
      <c r="T134" s="227" t="s">
        <v>22</v>
      </c>
      <c r="U134" s="56" t="s">
        <v>44</v>
      </c>
      <c r="V134" s="47"/>
      <c r="W134" s="228">
        <f>V134*K134</f>
        <v>0</v>
      </c>
      <c r="X134" s="228">
        <v>4.0000000000000003E-05</v>
      </c>
      <c r="Y134" s="228">
        <f>X134*K134</f>
        <v>0.00028000000000000003</v>
      </c>
      <c r="Z134" s="228">
        <v>0</v>
      </c>
      <c r="AA134" s="229">
        <f>Z134*K134</f>
        <v>0</v>
      </c>
      <c r="AR134" s="22" t="s">
        <v>211</v>
      </c>
      <c r="AT134" s="22" t="s">
        <v>235</v>
      </c>
      <c r="AU134" s="22" t="s">
        <v>130</v>
      </c>
      <c r="AY134" s="22" t="s">
        <v>174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22" t="s">
        <v>87</v>
      </c>
      <c r="BK134" s="142">
        <f>ROUND(L134*K134,2)</f>
        <v>0</v>
      </c>
      <c r="BL134" s="22" t="s">
        <v>179</v>
      </c>
      <c r="BM134" s="22" t="s">
        <v>1470</v>
      </c>
    </row>
    <row r="135" s="1" customFormat="1" ht="25.5" customHeight="1">
      <c r="B135" s="46"/>
      <c r="C135" s="245" t="s">
        <v>224</v>
      </c>
      <c r="D135" s="245" t="s">
        <v>235</v>
      </c>
      <c r="E135" s="246" t="s">
        <v>1471</v>
      </c>
      <c r="F135" s="247" t="s">
        <v>1472</v>
      </c>
      <c r="G135" s="247"/>
      <c r="H135" s="247"/>
      <c r="I135" s="247"/>
      <c r="J135" s="248" t="s">
        <v>231</v>
      </c>
      <c r="K135" s="249">
        <v>14</v>
      </c>
      <c r="L135" s="250">
        <v>0</v>
      </c>
      <c r="M135" s="251"/>
      <c r="N135" s="252">
        <f>ROUND(L135*K135,2)</f>
        <v>0</v>
      </c>
      <c r="O135" s="226"/>
      <c r="P135" s="226"/>
      <c r="Q135" s="226"/>
      <c r="R135" s="48"/>
      <c r="T135" s="227" t="s">
        <v>22</v>
      </c>
      <c r="U135" s="56" t="s">
        <v>44</v>
      </c>
      <c r="V135" s="47"/>
      <c r="W135" s="228">
        <f>V135*K135</f>
        <v>0</v>
      </c>
      <c r="X135" s="228">
        <v>2.0000000000000002E-05</v>
      </c>
      <c r="Y135" s="228">
        <f>X135*K135</f>
        <v>0.00028000000000000003</v>
      </c>
      <c r="Z135" s="228">
        <v>0</v>
      </c>
      <c r="AA135" s="229">
        <f>Z135*K135</f>
        <v>0</v>
      </c>
      <c r="AR135" s="22" t="s">
        <v>211</v>
      </c>
      <c r="AT135" s="22" t="s">
        <v>235</v>
      </c>
      <c r="AU135" s="22" t="s">
        <v>130</v>
      </c>
      <c r="AY135" s="22" t="s">
        <v>174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22" t="s">
        <v>87</v>
      </c>
      <c r="BK135" s="142">
        <f>ROUND(L135*K135,2)</f>
        <v>0</v>
      </c>
      <c r="BL135" s="22" t="s">
        <v>179</v>
      </c>
      <c r="BM135" s="22" t="s">
        <v>1473</v>
      </c>
    </row>
    <row r="136" s="9" customFormat="1" ht="29.88" customHeight="1">
      <c r="B136" s="205"/>
      <c r="C136" s="206"/>
      <c r="D136" s="216" t="s">
        <v>143</v>
      </c>
      <c r="E136" s="216"/>
      <c r="F136" s="216"/>
      <c r="G136" s="216"/>
      <c r="H136" s="216"/>
      <c r="I136" s="216"/>
      <c r="J136" s="216"/>
      <c r="K136" s="216"/>
      <c r="L136" s="216"/>
      <c r="M136" s="216"/>
      <c r="N136" s="241">
        <f>BK136</f>
        <v>0</v>
      </c>
      <c r="O136" s="242"/>
      <c r="P136" s="242"/>
      <c r="Q136" s="242"/>
      <c r="R136" s="209"/>
      <c r="T136" s="210"/>
      <c r="U136" s="206"/>
      <c r="V136" s="206"/>
      <c r="W136" s="211">
        <f>SUM(W137:W139)</f>
        <v>0</v>
      </c>
      <c r="X136" s="206"/>
      <c r="Y136" s="211">
        <f>SUM(Y137:Y139)</f>
        <v>0</v>
      </c>
      <c r="Z136" s="206"/>
      <c r="AA136" s="212">
        <f>SUM(AA137:AA139)</f>
        <v>0.74585999999999997</v>
      </c>
      <c r="AR136" s="213" t="s">
        <v>87</v>
      </c>
      <c r="AT136" s="214" t="s">
        <v>78</v>
      </c>
      <c r="AU136" s="214" t="s">
        <v>87</v>
      </c>
      <c r="AY136" s="213" t="s">
        <v>174</v>
      </c>
      <c r="BK136" s="215">
        <f>SUM(BK137:BK139)</f>
        <v>0</v>
      </c>
    </row>
    <row r="137" s="1" customFormat="1" ht="25.5" customHeight="1">
      <c r="B137" s="46"/>
      <c r="C137" s="219" t="s">
        <v>228</v>
      </c>
      <c r="D137" s="219" t="s">
        <v>175</v>
      </c>
      <c r="E137" s="220" t="s">
        <v>1474</v>
      </c>
      <c r="F137" s="221" t="s">
        <v>1475</v>
      </c>
      <c r="G137" s="221"/>
      <c r="H137" s="221"/>
      <c r="I137" s="221"/>
      <c r="J137" s="222" t="s">
        <v>244</v>
      </c>
      <c r="K137" s="223">
        <v>5</v>
      </c>
      <c r="L137" s="224">
        <v>0</v>
      </c>
      <c r="M137" s="225"/>
      <c r="N137" s="226">
        <f>ROUND(L137*K137,2)</f>
        <v>0</v>
      </c>
      <c r="O137" s="226"/>
      <c r="P137" s="226"/>
      <c r="Q137" s="226"/>
      <c r="R137" s="48"/>
      <c r="T137" s="227" t="s">
        <v>22</v>
      </c>
      <c r="U137" s="56" t="s">
        <v>44</v>
      </c>
      <c r="V137" s="47"/>
      <c r="W137" s="228">
        <f>V137*K137</f>
        <v>0</v>
      </c>
      <c r="X137" s="228">
        <v>0</v>
      </c>
      <c r="Y137" s="228">
        <f>X137*K137</f>
        <v>0</v>
      </c>
      <c r="Z137" s="228">
        <v>0.065699999999999995</v>
      </c>
      <c r="AA137" s="229">
        <f>Z137*K137</f>
        <v>0.32849999999999996</v>
      </c>
      <c r="AR137" s="22" t="s">
        <v>179</v>
      </c>
      <c r="AT137" s="22" t="s">
        <v>175</v>
      </c>
      <c r="AU137" s="22" t="s">
        <v>130</v>
      </c>
      <c r="AY137" s="22" t="s">
        <v>174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22" t="s">
        <v>87</v>
      </c>
      <c r="BK137" s="142">
        <f>ROUND(L137*K137,2)</f>
        <v>0</v>
      </c>
      <c r="BL137" s="22" t="s">
        <v>179</v>
      </c>
      <c r="BM137" s="22" t="s">
        <v>1476</v>
      </c>
    </row>
    <row r="138" s="1" customFormat="1" ht="25.5" customHeight="1">
      <c r="B138" s="46"/>
      <c r="C138" s="219" t="s">
        <v>234</v>
      </c>
      <c r="D138" s="219" t="s">
        <v>175</v>
      </c>
      <c r="E138" s="220" t="s">
        <v>1477</v>
      </c>
      <c r="F138" s="221" t="s">
        <v>1478</v>
      </c>
      <c r="G138" s="221"/>
      <c r="H138" s="221"/>
      <c r="I138" s="221"/>
      <c r="J138" s="222" t="s">
        <v>231</v>
      </c>
      <c r="K138" s="223">
        <v>7</v>
      </c>
      <c r="L138" s="224">
        <v>0</v>
      </c>
      <c r="M138" s="225"/>
      <c r="N138" s="226">
        <f>ROUND(L138*K138,2)</f>
        <v>0</v>
      </c>
      <c r="O138" s="226"/>
      <c r="P138" s="226"/>
      <c r="Q138" s="226"/>
      <c r="R138" s="48"/>
      <c r="T138" s="227" t="s">
        <v>22</v>
      </c>
      <c r="U138" s="56" t="s">
        <v>44</v>
      </c>
      <c r="V138" s="47"/>
      <c r="W138" s="228">
        <f>V138*K138</f>
        <v>0</v>
      </c>
      <c r="X138" s="228">
        <v>0</v>
      </c>
      <c r="Y138" s="228">
        <f>X138*K138</f>
        <v>0</v>
      </c>
      <c r="Z138" s="228">
        <v>0.00248</v>
      </c>
      <c r="AA138" s="229">
        <f>Z138*K138</f>
        <v>0.01736</v>
      </c>
      <c r="AR138" s="22" t="s">
        <v>179</v>
      </c>
      <c r="AT138" s="22" t="s">
        <v>175</v>
      </c>
      <c r="AU138" s="22" t="s">
        <v>130</v>
      </c>
      <c r="AY138" s="22" t="s">
        <v>174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22" t="s">
        <v>87</v>
      </c>
      <c r="BK138" s="142">
        <f>ROUND(L138*K138,2)</f>
        <v>0</v>
      </c>
      <c r="BL138" s="22" t="s">
        <v>179</v>
      </c>
      <c r="BM138" s="22" t="s">
        <v>1479</v>
      </c>
    </row>
    <row r="139" s="1" customFormat="1" ht="16.5" customHeight="1">
      <c r="B139" s="46"/>
      <c r="C139" s="219" t="s">
        <v>241</v>
      </c>
      <c r="D139" s="219" t="s">
        <v>175</v>
      </c>
      <c r="E139" s="220" t="s">
        <v>1480</v>
      </c>
      <c r="F139" s="221" t="s">
        <v>1481</v>
      </c>
      <c r="G139" s="221"/>
      <c r="H139" s="221"/>
      <c r="I139" s="221"/>
      <c r="J139" s="222" t="s">
        <v>244</v>
      </c>
      <c r="K139" s="223">
        <v>1</v>
      </c>
      <c r="L139" s="224">
        <v>0</v>
      </c>
      <c r="M139" s="225"/>
      <c r="N139" s="226">
        <f>ROUND(L139*K139,2)</f>
        <v>0</v>
      </c>
      <c r="O139" s="226"/>
      <c r="P139" s="226"/>
      <c r="Q139" s="226"/>
      <c r="R139" s="48"/>
      <c r="T139" s="227" t="s">
        <v>22</v>
      </c>
      <c r="U139" s="56" t="s">
        <v>44</v>
      </c>
      <c r="V139" s="47"/>
      <c r="W139" s="228">
        <f>V139*K139</f>
        <v>0</v>
      </c>
      <c r="X139" s="228">
        <v>0</v>
      </c>
      <c r="Y139" s="228">
        <f>X139*K139</f>
        <v>0</v>
      </c>
      <c r="Z139" s="228">
        <v>0.40000000000000002</v>
      </c>
      <c r="AA139" s="229">
        <f>Z139*K139</f>
        <v>0.40000000000000002</v>
      </c>
      <c r="AR139" s="22" t="s">
        <v>179</v>
      </c>
      <c r="AT139" s="22" t="s">
        <v>175</v>
      </c>
      <c r="AU139" s="22" t="s">
        <v>130</v>
      </c>
      <c r="AY139" s="22" t="s">
        <v>174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22" t="s">
        <v>87</v>
      </c>
      <c r="BK139" s="142">
        <f>ROUND(L139*K139,2)</f>
        <v>0</v>
      </c>
      <c r="BL139" s="22" t="s">
        <v>179</v>
      </c>
      <c r="BM139" s="22" t="s">
        <v>1482</v>
      </c>
    </row>
    <row r="140" s="9" customFormat="1" ht="29.88" customHeight="1">
      <c r="B140" s="205"/>
      <c r="C140" s="206"/>
      <c r="D140" s="216" t="s">
        <v>144</v>
      </c>
      <c r="E140" s="216"/>
      <c r="F140" s="216"/>
      <c r="G140" s="216"/>
      <c r="H140" s="216"/>
      <c r="I140" s="216"/>
      <c r="J140" s="216"/>
      <c r="K140" s="216"/>
      <c r="L140" s="216"/>
      <c r="M140" s="216"/>
      <c r="N140" s="241">
        <f>BK140</f>
        <v>0</v>
      </c>
      <c r="O140" s="242"/>
      <c r="P140" s="242"/>
      <c r="Q140" s="242"/>
      <c r="R140" s="209"/>
      <c r="T140" s="210"/>
      <c r="U140" s="206"/>
      <c r="V140" s="206"/>
      <c r="W140" s="211">
        <f>SUM(W141:W143)</f>
        <v>0</v>
      </c>
      <c r="X140" s="206"/>
      <c r="Y140" s="211">
        <f>SUM(Y141:Y143)</f>
        <v>0</v>
      </c>
      <c r="Z140" s="206"/>
      <c r="AA140" s="212">
        <f>SUM(AA141:AA143)</f>
        <v>0</v>
      </c>
      <c r="AR140" s="213" t="s">
        <v>87</v>
      </c>
      <c r="AT140" s="214" t="s">
        <v>78</v>
      </c>
      <c r="AU140" s="214" t="s">
        <v>87</v>
      </c>
      <c r="AY140" s="213" t="s">
        <v>174</v>
      </c>
      <c r="BK140" s="215">
        <f>SUM(BK141:BK143)</f>
        <v>0</v>
      </c>
    </row>
    <row r="141" s="1" customFormat="1" ht="25.5" customHeight="1">
      <c r="B141" s="46"/>
      <c r="C141" s="219" t="s">
        <v>252</v>
      </c>
      <c r="D141" s="219" t="s">
        <v>175</v>
      </c>
      <c r="E141" s="220" t="s">
        <v>212</v>
      </c>
      <c r="F141" s="221" t="s">
        <v>213</v>
      </c>
      <c r="G141" s="221"/>
      <c r="H141" s="221"/>
      <c r="I141" s="221"/>
      <c r="J141" s="222" t="s">
        <v>214</v>
      </c>
      <c r="K141" s="223">
        <v>0.746</v>
      </c>
      <c r="L141" s="224">
        <v>0</v>
      </c>
      <c r="M141" s="225"/>
      <c r="N141" s="226">
        <f>ROUND(L141*K141,2)</f>
        <v>0</v>
      </c>
      <c r="O141" s="226"/>
      <c r="P141" s="226"/>
      <c r="Q141" s="226"/>
      <c r="R141" s="48"/>
      <c r="T141" s="227" t="s">
        <v>22</v>
      </c>
      <c r="U141" s="56" t="s">
        <v>44</v>
      </c>
      <c r="V141" s="47"/>
      <c r="W141" s="228">
        <f>V141*K141</f>
        <v>0</v>
      </c>
      <c r="X141" s="228">
        <v>0</v>
      </c>
      <c r="Y141" s="228">
        <f>X141*K141</f>
        <v>0</v>
      </c>
      <c r="Z141" s="228">
        <v>0</v>
      </c>
      <c r="AA141" s="229">
        <f>Z141*K141</f>
        <v>0</v>
      </c>
      <c r="AR141" s="22" t="s">
        <v>179</v>
      </c>
      <c r="AT141" s="22" t="s">
        <v>175</v>
      </c>
      <c r="AU141" s="22" t="s">
        <v>130</v>
      </c>
      <c r="AY141" s="22" t="s">
        <v>174</v>
      </c>
      <c r="BE141" s="142">
        <f>IF(U141="základní",N141,0)</f>
        <v>0</v>
      </c>
      <c r="BF141" s="142">
        <f>IF(U141="snížená",N141,0)</f>
        <v>0</v>
      </c>
      <c r="BG141" s="142">
        <f>IF(U141="zákl. přenesená",N141,0)</f>
        <v>0</v>
      </c>
      <c r="BH141" s="142">
        <f>IF(U141="sníž. přenesená",N141,0)</f>
        <v>0</v>
      </c>
      <c r="BI141" s="142">
        <f>IF(U141="nulová",N141,0)</f>
        <v>0</v>
      </c>
      <c r="BJ141" s="22" t="s">
        <v>87</v>
      </c>
      <c r="BK141" s="142">
        <f>ROUND(L141*K141,2)</f>
        <v>0</v>
      </c>
      <c r="BL141" s="22" t="s">
        <v>179</v>
      </c>
      <c r="BM141" s="22" t="s">
        <v>1483</v>
      </c>
    </row>
    <row r="142" s="1" customFormat="1" ht="25.5" customHeight="1">
      <c r="B142" s="46"/>
      <c r="C142" s="219" t="s">
        <v>11</v>
      </c>
      <c r="D142" s="219" t="s">
        <v>175</v>
      </c>
      <c r="E142" s="220" t="s">
        <v>217</v>
      </c>
      <c r="F142" s="221" t="s">
        <v>218</v>
      </c>
      <c r="G142" s="221"/>
      <c r="H142" s="221"/>
      <c r="I142" s="221"/>
      <c r="J142" s="222" t="s">
        <v>214</v>
      </c>
      <c r="K142" s="223">
        <v>0.746</v>
      </c>
      <c r="L142" s="224">
        <v>0</v>
      </c>
      <c r="M142" s="225"/>
      <c r="N142" s="226">
        <f>ROUND(L142*K142,2)</f>
        <v>0</v>
      </c>
      <c r="O142" s="226"/>
      <c r="P142" s="226"/>
      <c r="Q142" s="226"/>
      <c r="R142" s="48"/>
      <c r="T142" s="227" t="s">
        <v>22</v>
      </c>
      <c r="U142" s="56" t="s">
        <v>44</v>
      </c>
      <c r="V142" s="47"/>
      <c r="W142" s="228">
        <f>V142*K142</f>
        <v>0</v>
      </c>
      <c r="X142" s="228">
        <v>0</v>
      </c>
      <c r="Y142" s="228">
        <f>X142*K142</f>
        <v>0</v>
      </c>
      <c r="Z142" s="228">
        <v>0</v>
      </c>
      <c r="AA142" s="229">
        <f>Z142*K142</f>
        <v>0</v>
      </c>
      <c r="AR142" s="22" t="s">
        <v>179</v>
      </c>
      <c r="AT142" s="22" t="s">
        <v>175</v>
      </c>
      <c r="AU142" s="22" t="s">
        <v>130</v>
      </c>
      <c r="AY142" s="22" t="s">
        <v>174</v>
      </c>
      <c r="BE142" s="142">
        <f>IF(U142="základní",N142,0)</f>
        <v>0</v>
      </c>
      <c r="BF142" s="142">
        <f>IF(U142="snížená",N142,0)</f>
        <v>0</v>
      </c>
      <c r="BG142" s="142">
        <f>IF(U142="zákl. přenesená",N142,0)</f>
        <v>0</v>
      </c>
      <c r="BH142" s="142">
        <f>IF(U142="sníž. přenesená",N142,0)</f>
        <v>0</v>
      </c>
      <c r="BI142" s="142">
        <f>IF(U142="nulová",N142,0)</f>
        <v>0</v>
      </c>
      <c r="BJ142" s="22" t="s">
        <v>87</v>
      </c>
      <c r="BK142" s="142">
        <f>ROUND(L142*K142,2)</f>
        <v>0</v>
      </c>
      <c r="BL142" s="22" t="s">
        <v>179</v>
      </c>
      <c r="BM142" s="22" t="s">
        <v>1484</v>
      </c>
    </row>
    <row r="143" s="1" customFormat="1" ht="25.5" customHeight="1">
      <c r="B143" s="46"/>
      <c r="C143" s="219" t="s">
        <v>232</v>
      </c>
      <c r="D143" s="219" t="s">
        <v>175</v>
      </c>
      <c r="E143" s="220" t="s">
        <v>221</v>
      </c>
      <c r="F143" s="221" t="s">
        <v>222</v>
      </c>
      <c r="G143" s="221"/>
      <c r="H143" s="221"/>
      <c r="I143" s="221"/>
      <c r="J143" s="222" t="s">
        <v>214</v>
      </c>
      <c r="K143" s="223">
        <v>17.904</v>
      </c>
      <c r="L143" s="224">
        <v>0</v>
      </c>
      <c r="M143" s="225"/>
      <c r="N143" s="226">
        <f>ROUND(L143*K143,2)</f>
        <v>0</v>
      </c>
      <c r="O143" s="226"/>
      <c r="P143" s="226"/>
      <c r="Q143" s="226"/>
      <c r="R143" s="48"/>
      <c r="T143" s="227" t="s">
        <v>22</v>
      </c>
      <c r="U143" s="56" t="s">
        <v>44</v>
      </c>
      <c r="V143" s="47"/>
      <c r="W143" s="228">
        <f>V143*K143</f>
        <v>0</v>
      </c>
      <c r="X143" s="228">
        <v>0</v>
      </c>
      <c r="Y143" s="228">
        <f>X143*K143</f>
        <v>0</v>
      </c>
      <c r="Z143" s="228">
        <v>0</v>
      </c>
      <c r="AA143" s="229">
        <f>Z143*K143</f>
        <v>0</v>
      </c>
      <c r="AR143" s="22" t="s">
        <v>179</v>
      </c>
      <c r="AT143" s="22" t="s">
        <v>175</v>
      </c>
      <c r="AU143" s="22" t="s">
        <v>130</v>
      </c>
      <c r="AY143" s="22" t="s">
        <v>174</v>
      </c>
      <c r="BE143" s="142">
        <f>IF(U143="základní",N143,0)</f>
        <v>0</v>
      </c>
      <c r="BF143" s="142">
        <f>IF(U143="snížená",N143,0)</f>
        <v>0</v>
      </c>
      <c r="BG143" s="142">
        <f>IF(U143="zákl. přenesená",N143,0)</f>
        <v>0</v>
      </c>
      <c r="BH143" s="142">
        <f>IF(U143="sníž. přenesená",N143,0)</f>
        <v>0</v>
      </c>
      <c r="BI143" s="142">
        <f>IF(U143="nulová",N143,0)</f>
        <v>0</v>
      </c>
      <c r="BJ143" s="22" t="s">
        <v>87</v>
      </c>
      <c r="BK143" s="142">
        <f>ROUND(L143*K143,2)</f>
        <v>0</v>
      </c>
      <c r="BL143" s="22" t="s">
        <v>179</v>
      </c>
      <c r="BM143" s="22" t="s">
        <v>1485</v>
      </c>
    </row>
    <row r="144" s="9" customFormat="1" ht="29.88" customHeight="1">
      <c r="B144" s="205"/>
      <c r="C144" s="206"/>
      <c r="D144" s="216" t="s">
        <v>145</v>
      </c>
      <c r="E144" s="216"/>
      <c r="F144" s="216"/>
      <c r="G144" s="216"/>
      <c r="H144" s="216"/>
      <c r="I144" s="216"/>
      <c r="J144" s="216"/>
      <c r="K144" s="216"/>
      <c r="L144" s="216"/>
      <c r="M144" s="216"/>
      <c r="N144" s="241">
        <f>BK144</f>
        <v>0</v>
      </c>
      <c r="O144" s="242"/>
      <c r="P144" s="242"/>
      <c r="Q144" s="242"/>
      <c r="R144" s="209"/>
      <c r="T144" s="210"/>
      <c r="U144" s="206"/>
      <c r="V144" s="206"/>
      <c r="W144" s="211">
        <f>W145</f>
        <v>0</v>
      </c>
      <c r="X144" s="206"/>
      <c r="Y144" s="211">
        <f>Y145</f>
        <v>0</v>
      </c>
      <c r="Z144" s="206"/>
      <c r="AA144" s="212">
        <f>AA145</f>
        <v>0</v>
      </c>
      <c r="AR144" s="213" t="s">
        <v>87</v>
      </c>
      <c r="AT144" s="214" t="s">
        <v>78</v>
      </c>
      <c r="AU144" s="214" t="s">
        <v>87</v>
      </c>
      <c r="AY144" s="213" t="s">
        <v>174</v>
      </c>
      <c r="BK144" s="215">
        <f>BK145</f>
        <v>0</v>
      </c>
    </row>
    <row r="145" s="1" customFormat="1" ht="16.5" customHeight="1">
      <c r="B145" s="46"/>
      <c r="C145" s="219" t="s">
        <v>257</v>
      </c>
      <c r="D145" s="219" t="s">
        <v>175</v>
      </c>
      <c r="E145" s="220" t="s">
        <v>1486</v>
      </c>
      <c r="F145" s="221" t="s">
        <v>1487</v>
      </c>
      <c r="G145" s="221"/>
      <c r="H145" s="221"/>
      <c r="I145" s="221"/>
      <c r="J145" s="222" t="s">
        <v>214</v>
      </c>
      <c r="K145" s="223">
        <v>0.92700000000000005</v>
      </c>
      <c r="L145" s="224">
        <v>0</v>
      </c>
      <c r="M145" s="225"/>
      <c r="N145" s="226">
        <f>ROUND(L145*K145,2)</f>
        <v>0</v>
      </c>
      <c r="O145" s="226"/>
      <c r="P145" s="226"/>
      <c r="Q145" s="226"/>
      <c r="R145" s="48"/>
      <c r="T145" s="227" t="s">
        <v>22</v>
      </c>
      <c r="U145" s="56" t="s">
        <v>44</v>
      </c>
      <c r="V145" s="47"/>
      <c r="W145" s="228">
        <f>V145*K145</f>
        <v>0</v>
      </c>
      <c r="X145" s="228">
        <v>0</v>
      </c>
      <c r="Y145" s="228">
        <f>X145*K145</f>
        <v>0</v>
      </c>
      <c r="Z145" s="228">
        <v>0</v>
      </c>
      <c r="AA145" s="229">
        <f>Z145*K145</f>
        <v>0</v>
      </c>
      <c r="AR145" s="22" t="s">
        <v>179</v>
      </c>
      <c r="AT145" s="22" t="s">
        <v>175</v>
      </c>
      <c r="AU145" s="22" t="s">
        <v>130</v>
      </c>
      <c r="AY145" s="22" t="s">
        <v>174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22" t="s">
        <v>87</v>
      </c>
      <c r="BK145" s="142">
        <f>ROUND(L145*K145,2)</f>
        <v>0</v>
      </c>
      <c r="BL145" s="22" t="s">
        <v>179</v>
      </c>
      <c r="BM145" s="22" t="s">
        <v>1488</v>
      </c>
    </row>
    <row r="146" s="1" customFormat="1" ht="49.92" customHeight="1">
      <c r="B146" s="46"/>
      <c r="C146" s="47"/>
      <c r="D146" s="207" t="s">
        <v>536</v>
      </c>
      <c r="E146" s="47"/>
      <c r="F146" s="47"/>
      <c r="G146" s="47"/>
      <c r="H146" s="47"/>
      <c r="I146" s="47"/>
      <c r="J146" s="47"/>
      <c r="K146" s="47"/>
      <c r="L146" s="47"/>
      <c r="M146" s="47"/>
      <c r="N146" s="243">
        <f>BK146</f>
        <v>0</v>
      </c>
      <c r="O146" s="244"/>
      <c r="P146" s="244"/>
      <c r="Q146" s="244"/>
      <c r="R146" s="48"/>
      <c r="T146" s="193"/>
      <c r="U146" s="72"/>
      <c r="V146" s="72"/>
      <c r="W146" s="72"/>
      <c r="X146" s="72"/>
      <c r="Y146" s="72"/>
      <c r="Z146" s="72"/>
      <c r="AA146" s="74"/>
      <c r="AT146" s="22" t="s">
        <v>78</v>
      </c>
      <c r="AU146" s="22" t="s">
        <v>79</v>
      </c>
      <c r="AY146" s="22" t="s">
        <v>537</v>
      </c>
      <c r="BK146" s="142">
        <v>0</v>
      </c>
    </row>
    <row r="147" s="1" customFormat="1" ht="6.96" customHeight="1">
      <c r="B147" s="75"/>
      <c r="C147" s="76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7"/>
    </row>
  </sheetData>
  <sheetProtection sheet="1" formatColumns="0" formatRows="0" objects="1" scenarios="1" spinCount="10" saltValue="7d30XGfwbIATKSUOr9c9jEZtUW48K+EjZfLR+4rIogoOF0Hyw98IDJwcEBF7Mmw1o8j+3KMUowd8Ffe/9u2lQw==" hashValue="6pRYR0yYAR+cBbCsY5yCbrXR7QAturcTrYNP+4bUsW4XSaQNMjy1rI5pHsqRo7PKwiHxN6rz6/3LWPJjOCiNFQ==" algorithmName="SHA-512" password="CC35"/>
  <mergeCells count="130">
    <mergeCell ref="F133:I133"/>
    <mergeCell ref="F130:I130"/>
    <mergeCell ref="F128:I128"/>
    <mergeCell ref="F129:I129"/>
    <mergeCell ref="F131:I131"/>
    <mergeCell ref="F132:I132"/>
    <mergeCell ref="F134:I134"/>
    <mergeCell ref="F135:I135"/>
    <mergeCell ref="F137:I137"/>
    <mergeCell ref="F138:I138"/>
    <mergeCell ref="F139:I139"/>
    <mergeCell ref="F141:I141"/>
    <mergeCell ref="F142:I142"/>
    <mergeCell ref="F143:I143"/>
    <mergeCell ref="F145:I145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M115:P115"/>
    <mergeCell ref="F112:P112"/>
    <mergeCell ref="F113:P113"/>
    <mergeCell ref="M117:Q117"/>
    <mergeCell ref="M118:Q118"/>
    <mergeCell ref="L120:M120"/>
    <mergeCell ref="N120:Q120"/>
    <mergeCell ref="F120:I120"/>
    <mergeCell ref="N129:Q129"/>
    <mergeCell ref="N121:Q121"/>
    <mergeCell ref="N122:Q122"/>
    <mergeCell ref="N123:Q123"/>
    <mergeCell ref="F124:I124"/>
    <mergeCell ref="L124:M124"/>
    <mergeCell ref="N124:Q124"/>
    <mergeCell ref="L125:M125"/>
    <mergeCell ref="N125:Q125"/>
    <mergeCell ref="N127:Q127"/>
    <mergeCell ref="N128:Q128"/>
    <mergeCell ref="N126:Q126"/>
    <mergeCell ref="L135:M135"/>
    <mergeCell ref="L131:M131"/>
    <mergeCell ref="L132:M132"/>
    <mergeCell ref="L133:M133"/>
    <mergeCell ref="L134:M134"/>
    <mergeCell ref="L137:M137"/>
    <mergeCell ref="L138:M138"/>
    <mergeCell ref="L139:M139"/>
    <mergeCell ref="L141:M141"/>
    <mergeCell ref="L142:M142"/>
    <mergeCell ref="L143:M143"/>
    <mergeCell ref="L145:M145"/>
    <mergeCell ref="N142:Q142"/>
    <mergeCell ref="N137:Q137"/>
    <mergeCell ref="N138:Q138"/>
    <mergeCell ref="N139:Q139"/>
    <mergeCell ref="N141:Q141"/>
    <mergeCell ref="N143:Q143"/>
    <mergeCell ref="N145:Q145"/>
    <mergeCell ref="N136:Q136"/>
    <mergeCell ref="N140:Q140"/>
    <mergeCell ref="N144:Q144"/>
    <mergeCell ref="N146:Q146"/>
    <mergeCell ref="F125:I125"/>
    <mergeCell ref="F127:I127"/>
    <mergeCell ref="L127:M127"/>
    <mergeCell ref="L128:M128"/>
    <mergeCell ref="L129:M129"/>
    <mergeCell ref="L130:M130"/>
    <mergeCell ref="N130:Q130"/>
    <mergeCell ref="N131:Q131"/>
    <mergeCell ref="N132:Q132"/>
    <mergeCell ref="N133:Q133"/>
    <mergeCell ref="N134:Q134"/>
    <mergeCell ref="N135:Q135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115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1489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N92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(SUM(BE92:BE99)+SUM(BE117:BE129))</f>
        <v>0</v>
      </c>
      <c r="I32" s="47"/>
      <c r="J32" s="47"/>
      <c r="K32" s="47"/>
      <c r="L32" s="47"/>
      <c r="M32" s="162">
        <f>ROUND((SUM(BE92:BE99)+SUM(BE117:BE129)),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(SUM(BF92:BF99)+SUM(BF117:BF129))</f>
        <v>0</v>
      </c>
      <c r="I33" s="47"/>
      <c r="J33" s="47"/>
      <c r="K33" s="47"/>
      <c r="L33" s="47"/>
      <c r="M33" s="162">
        <f>ROUND((SUM(BF92:BF99)+SUM(BF117:BF129)),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(SUM(BG92:BG99)+SUM(BG117:BG129))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(SUM(BH92:BH99)+SUM(BH117:BH129))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(SUM(BI92:BI99)+SUM(BI117:BI129))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VRN - Vedlejší rozpočtové náklady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N117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1490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N118</f>
        <v>0</v>
      </c>
      <c r="O89" s="176"/>
      <c r="P89" s="176"/>
      <c r="Q89" s="176"/>
      <c r="R89" s="179"/>
      <c r="T89" s="180"/>
      <c r="U89" s="180"/>
    </row>
    <row r="90" s="6" customFormat="1" ht="24.96" customHeight="1">
      <c r="B90" s="175"/>
      <c r="C90" s="176"/>
      <c r="D90" s="177" t="s">
        <v>1491</v>
      </c>
      <c r="E90" s="176"/>
      <c r="F90" s="176"/>
      <c r="G90" s="176"/>
      <c r="H90" s="176"/>
      <c r="I90" s="176"/>
      <c r="J90" s="176"/>
      <c r="K90" s="176"/>
      <c r="L90" s="176"/>
      <c r="M90" s="176"/>
      <c r="N90" s="178">
        <f>N128</f>
        <v>0</v>
      </c>
      <c r="O90" s="176"/>
      <c r="P90" s="176"/>
      <c r="Q90" s="176"/>
      <c r="R90" s="179"/>
      <c r="T90" s="180"/>
      <c r="U90" s="180"/>
    </row>
    <row r="91" s="1" customFormat="1" ht="21.84" customHeight="1"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8"/>
      <c r="T91" s="171"/>
      <c r="U91" s="171"/>
    </row>
    <row r="92" s="1" customFormat="1" ht="29.28" customHeight="1">
      <c r="B92" s="46"/>
      <c r="C92" s="173" t="s">
        <v>152</v>
      </c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174">
        <f>ROUND(N93+N94+N95+N96+N97+N98,2)</f>
        <v>0</v>
      </c>
      <c r="O92" s="185"/>
      <c r="P92" s="185"/>
      <c r="Q92" s="185"/>
      <c r="R92" s="48"/>
      <c r="T92" s="186"/>
      <c r="U92" s="187" t="s">
        <v>43</v>
      </c>
    </row>
    <row r="93" s="1" customFormat="1" ht="18" customHeight="1">
      <c r="B93" s="46"/>
      <c r="C93" s="47"/>
      <c r="D93" s="143" t="s">
        <v>153</v>
      </c>
      <c r="E93" s="136"/>
      <c r="F93" s="136"/>
      <c r="G93" s="136"/>
      <c r="H93" s="136"/>
      <c r="I93" s="47"/>
      <c r="J93" s="47"/>
      <c r="K93" s="47"/>
      <c r="L93" s="47"/>
      <c r="M93" s="47"/>
      <c r="N93" s="137">
        <f>ROUND(N88*T93,2)</f>
        <v>0</v>
      </c>
      <c r="O93" s="138"/>
      <c r="P93" s="138"/>
      <c r="Q93" s="138"/>
      <c r="R93" s="48"/>
      <c r="S93" s="188"/>
      <c r="T93" s="189"/>
      <c r="U93" s="190" t="s">
        <v>44</v>
      </c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8"/>
      <c r="AV93" s="188"/>
      <c r="AW93" s="188"/>
      <c r="AX93" s="188"/>
      <c r="AY93" s="191" t="s">
        <v>113</v>
      </c>
      <c r="AZ93" s="188"/>
      <c r="BA93" s="188"/>
      <c r="BB93" s="188"/>
      <c r="BC93" s="188"/>
      <c r="BD93" s="188"/>
      <c r="BE93" s="192">
        <f>IF(U93="základní",N93,0)</f>
        <v>0</v>
      </c>
      <c r="BF93" s="192">
        <f>IF(U93="snížená",N93,0)</f>
        <v>0</v>
      </c>
      <c r="BG93" s="192">
        <f>IF(U93="zákl. přenesená",N93,0)</f>
        <v>0</v>
      </c>
      <c r="BH93" s="192">
        <f>IF(U93="sníž. přenesená",N93,0)</f>
        <v>0</v>
      </c>
      <c r="BI93" s="192">
        <f>IF(U93="nulová",N93,0)</f>
        <v>0</v>
      </c>
      <c r="BJ93" s="191" t="s">
        <v>87</v>
      </c>
      <c r="BK93" s="188"/>
      <c r="BL93" s="188"/>
      <c r="BM93" s="188"/>
    </row>
    <row r="94" s="1" customFormat="1" ht="18" customHeight="1">
      <c r="B94" s="46"/>
      <c r="C94" s="47"/>
      <c r="D94" s="143" t="s">
        <v>154</v>
      </c>
      <c r="E94" s="136"/>
      <c r="F94" s="136"/>
      <c r="G94" s="136"/>
      <c r="H94" s="136"/>
      <c r="I94" s="47"/>
      <c r="J94" s="47"/>
      <c r="K94" s="47"/>
      <c r="L94" s="47"/>
      <c r="M94" s="47"/>
      <c r="N94" s="137">
        <f>ROUND(N88*T94,2)</f>
        <v>0</v>
      </c>
      <c r="O94" s="138"/>
      <c r="P94" s="138"/>
      <c r="Q94" s="138"/>
      <c r="R94" s="48"/>
      <c r="S94" s="188"/>
      <c r="T94" s="189"/>
      <c r="U94" s="190" t="s">
        <v>44</v>
      </c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188"/>
      <c r="AT94" s="188"/>
      <c r="AU94" s="188"/>
      <c r="AV94" s="188"/>
      <c r="AW94" s="188"/>
      <c r="AX94" s="188"/>
      <c r="AY94" s="191" t="s">
        <v>113</v>
      </c>
      <c r="AZ94" s="188"/>
      <c r="BA94" s="188"/>
      <c r="BB94" s="188"/>
      <c r="BC94" s="188"/>
      <c r="BD94" s="188"/>
      <c r="BE94" s="192">
        <f>IF(U94="základní",N94,0)</f>
        <v>0</v>
      </c>
      <c r="BF94" s="192">
        <f>IF(U94="snížená",N94,0)</f>
        <v>0</v>
      </c>
      <c r="BG94" s="192">
        <f>IF(U94="zákl. přenesená",N94,0)</f>
        <v>0</v>
      </c>
      <c r="BH94" s="192">
        <f>IF(U94="sníž. přenesená",N94,0)</f>
        <v>0</v>
      </c>
      <c r="BI94" s="192">
        <f>IF(U94="nulová",N94,0)</f>
        <v>0</v>
      </c>
      <c r="BJ94" s="191" t="s">
        <v>87</v>
      </c>
      <c r="BK94" s="188"/>
      <c r="BL94" s="188"/>
      <c r="BM94" s="188"/>
    </row>
    <row r="95" s="1" customFormat="1" ht="18" customHeight="1">
      <c r="B95" s="46"/>
      <c r="C95" s="47"/>
      <c r="D95" s="143" t="s">
        <v>155</v>
      </c>
      <c r="E95" s="136"/>
      <c r="F95" s="136"/>
      <c r="G95" s="136"/>
      <c r="H95" s="136"/>
      <c r="I95" s="47"/>
      <c r="J95" s="47"/>
      <c r="K95" s="47"/>
      <c r="L95" s="47"/>
      <c r="M95" s="47"/>
      <c r="N95" s="137">
        <f>ROUND(N88*T95,2)</f>
        <v>0</v>
      </c>
      <c r="O95" s="138"/>
      <c r="P95" s="138"/>
      <c r="Q95" s="138"/>
      <c r="R95" s="48"/>
      <c r="S95" s="188"/>
      <c r="T95" s="189"/>
      <c r="U95" s="190" t="s">
        <v>44</v>
      </c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91" t="s">
        <v>113</v>
      </c>
      <c r="AZ95" s="188"/>
      <c r="BA95" s="188"/>
      <c r="BB95" s="188"/>
      <c r="BC95" s="188"/>
      <c r="BD95" s="188"/>
      <c r="BE95" s="192">
        <f>IF(U95="základní",N95,0)</f>
        <v>0</v>
      </c>
      <c r="BF95" s="192">
        <f>IF(U95="snížená",N95,0)</f>
        <v>0</v>
      </c>
      <c r="BG95" s="192">
        <f>IF(U95="zákl. přenesená",N95,0)</f>
        <v>0</v>
      </c>
      <c r="BH95" s="192">
        <f>IF(U95="sníž. přenesená",N95,0)</f>
        <v>0</v>
      </c>
      <c r="BI95" s="192">
        <f>IF(U95="nulová",N95,0)</f>
        <v>0</v>
      </c>
      <c r="BJ95" s="191" t="s">
        <v>87</v>
      </c>
      <c r="BK95" s="188"/>
      <c r="BL95" s="188"/>
      <c r="BM95" s="188"/>
    </row>
    <row r="96" s="1" customFormat="1" ht="18" customHeight="1">
      <c r="B96" s="46"/>
      <c r="C96" s="47"/>
      <c r="D96" s="143" t="s">
        <v>156</v>
      </c>
      <c r="E96" s="136"/>
      <c r="F96" s="136"/>
      <c r="G96" s="136"/>
      <c r="H96" s="136"/>
      <c r="I96" s="47"/>
      <c r="J96" s="47"/>
      <c r="K96" s="47"/>
      <c r="L96" s="47"/>
      <c r="M96" s="47"/>
      <c r="N96" s="137">
        <f>ROUND(N88*T96,2)</f>
        <v>0</v>
      </c>
      <c r="O96" s="138"/>
      <c r="P96" s="138"/>
      <c r="Q96" s="138"/>
      <c r="R96" s="48"/>
      <c r="S96" s="188"/>
      <c r="T96" s="189"/>
      <c r="U96" s="190" t="s">
        <v>44</v>
      </c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91" t="s">
        <v>113</v>
      </c>
      <c r="AZ96" s="188"/>
      <c r="BA96" s="188"/>
      <c r="BB96" s="188"/>
      <c r="BC96" s="188"/>
      <c r="BD96" s="188"/>
      <c r="BE96" s="192">
        <f>IF(U96="základní",N96,0)</f>
        <v>0</v>
      </c>
      <c r="BF96" s="192">
        <f>IF(U96="snížená",N96,0)</f>
        <v>0</v>
      </c>
      <c r="BG96" s="192">
        <f>IF(U96="zákl. přenesená",N96,0)</f>
        <v>0</v>
      </c>
      <c r="BH96" s="192">
        <f>IF(U96="sníž. přenesená",N96,0)</f>
        <v>0</v>
      </c>
      <c r="BI96" s="192">
        <f>IF(U96="nulová",N96,0)</f>
        <v>0</v>
      </c>
      <c r="BJ96" s="191" t="s">
        <v>87</v>
      </c>
      <c r="BK96" s="188"/>
      <c r="BL96" s="188"/>
      <c r="BM96" s="188"/>
    </row>
    <row r="97" s="1" customFormat="1" ht="18" customHeight="1">
      <c r="B97" s="46"/>
      <c r="C97" s="47"/>
      <c r="D97" s="143" t="s">
        <v>157</v>
      </c>
      <c r="E97" s="136"/>
      <c r="F97" s="136"/>
      <c r="G97" s="136"/>
      <c r="H97" s="136"/>
      <c r="I97" s="47"/>
      <c r="J97" s="47"/>
      <c r="K97" s="47"/>
      <c r="L97" s="47"/>
      <c r="M97" s="47"/>
      <c r="N97" s="137">
        <f>ROUND(N88*T97,2)</f>
        <v>0</v>
      </c>
      <c r="O97" s="138"/>
      <c r="P97" s="138"/>
      <c r="Q97" s="138"/>
      <c r="R97" s="48"/>
      <c r="S97" s="188"/>
      <c r="T97" s="189"/>
      <c r="U97" s="190" t="s">
        <v>44</v>
      </c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91" t="s">
        <v>113</v>
      </c>
      <c r="AZ97" s="188"/>
      <c r="BA97" s="188"/>
      <c r="BB97" s="188"/>
      <c r="BC97" s="188"/>
      <c r="BD97" s="188"/>
      <c r="BE97" s="192">
        <f>IF(U97="základní",N97,0)</f>
        <v>0</v>
      </c>
      <c r="BF97" s="192">
        <f>IF(U97="snížená",N97,0)</f>
        <v>0</v>
      </c>
      <c r="BG97" s="192">
        <f>IF(U97="zákl. přenesená",N97,0)</f>
        <v>0</v>
      </c>
      <c r="BH97" s="192">
        <f>IF(U97="sníž. přenesená",N97,0)</f>
        <v>0</v>
      </c>
      <c r="BI97" s="192">
        <f>IF(U97="nulová",N97,0)</f>
        <v>0</v>
      </c>
      <c r="BJ97" s="191" t="s">
        <v>87</v>
      </c>
      <c r="BK97" s="188"/>
      <c r="BL97" s="188"/>
      <c r="BM97" s="188"/>
    </row>
    <row r="98" s="1" customFormat="1" ht="18" customHeight="1">
      <c r="B98" s="46"/>
      <c r="C98" s="47"/>
      <c r="D98" s="136" t="s">
        <v>158</v>
      </c>
      <c r="E98" s="47"/>
      <c r="F98" s="47"/>
      <c r="G98" s="47"/>
      <c r="H98" s="47"/>
      <c r="I98" s="47"/>
      <c r="J98" s="47"/>
      <c r="K98" s="47"/>
      <c r="L98" s="47"/>
      <c r="M98" s="47"/>
      <c r="N98" s="137">
        <f>ROUND(N88*T98,2)</f>
        <v>0</v>
      </c>
      <c r="O98" s="138"/>
      <c r="P98" s="138"/>
      <c r="Q98" s="138"/>
      <c r="R98" s="48"/>
      <c r="S98" s="188"/>
      <c r="T98" s="193"/>
      <c r="U98" s="194" t="s">
        <v>44</v>
      </c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91" t="s">
        <v>159</v>
      </c>
      <c r="AZ98" s="188"/>
      <c r="BA98" s="188"/>
      <c r="BB98" s="188"/>
      <c r="BC98" s="188"/>
      <c r="BD98" s="188"/>
      <c r="BE98" s="192">
        <f>IF(U98="základní",N98,0)</f>
        <v>0</v>
      </c>
      <c r="BF98" s="192">
        <f>IF(U98="snížená",N98,0)</f>
        <v>0</v>
      </c>
      <c r="BG98" s="192">
        <f>IF(U98="zákl. přenesená",N98,0)</f>
        <v>0</v>
      </c>
      <c r="BH98" s="192">
        <f>IF(U98="sníž. přenesená",N98,0)</f>
        <v>0</v>
      </c>
      <c r="BI98" s="192">
        <f>IF(U98="nulová",N98,0)</f>
        <v>0</v>
      </c>
      <c r="BJ98" s="191" t="s">
        <v>87</v>
      </c>
      <c r="BK98" s="188"/>
      <c r="BL98" s="188"/>
      <c r="BM98" s="188"/>
    </row>
    <row r="99" s="1" customFormat="1"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8"/>
      <c r="T99" s="171"/>
      <c r="U99" s="171"/>
    </row>
    <row r="100" s="1" customFormat="1" ht="29.28" customHeight="1">
      <c r="B100" s="46"/>
      <c r="C100" s="150" t="s">
        <v>124</v>
      </c>
      <c r="D100" s="151"/>
      <c r="E100" s="151"/>
      <c r="F100" s="151"/>
      <c r="G100" s="151"/>
      <c r="H100" s="151"/>
      <c r="I100" s="151"/>
      <c r="J100" s="151"/>
      <c r="K100" s="151"/>
      <c r="L100" s="152">
        <f>ROUND(SUM(N88+N92),2)</f>
        <v>0</v>
      </c>
      <c r="M100" s="152"/>
      <c r="N100" s="152"/>
      <c r="O100" s="152"/>
      <c r="P100" s="152"/>
      <c r="Q100" s="152"/>
      <c r="R100" s="48"/>
      <c r="T100" s="171"/>
      <c r="U100" s="171"/>
    </row>
    <row r="101" s="1" customFormat="1" ht="6.96" customHeight="1">
      <c r="B101" s="75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7"/>
      <c r="T101" s="171"/>
      <c r="U101" s="171"/>
    </row>
    <row r="105" s="1" customFormat="1" ht="6.96" customHeight="1">
      <c r="B105" s="78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80"/>
    </row>
    <row r="106" s="1" customFormat="1" ht="36.96" customHeight="1">
      <c r="B106" s="46"/>
      <c r="C106" s="27" t="s">
        <v>160</v>
      </c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8"/>
    </row>
    <row r="107" s="1" customFormat="1" ht="6.96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8"/>
    </row>
    <row r="108" s="1" customFormat="1" ht="30" customHeight="1">
      <c r="B108" s="46"/>
      <c r="C108" s="38" t="s">
        <v>19</v>
      </c>
      <c r="D108" s="47"/>
      <c r="E108" s="47"/>
      <c r="F108" s="155" t="str">
        <f>F6</f>
        <v>VD_Nove_Mlyny_oprava_stavebni_casti_objektu_MVE_I_etapa</v>
      </c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47"/>
      <c r="R108" s="48"/>
    </row>
    <row r="109" s="1" customFormat="1" ht="36.96" customHeight="1">
      <c r="B109" s="46"/>
      <c r="C109" s="85" t="s">
        <v>132</v>
      </c>
      <c r="D109" s="47"/>
      <c r="E109" s="47"/>
      <c r="F109" s="87" t="str">
        <f>F7</f>
        <v>VRN - Vedlejší rozpočtové náklady</v>
      </c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8"/>
    </row>
    <row r="110" s="1" customFormat="1" ht="6.96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18" customHeight="1">
      <c r="B111" s="46"/>
      <c r="C111" s="38" t="s">
        <v>24</v>
      </c>
      <c r="D111" s="47"/>
      <c r="E111" s="47"/>
      <c r="F111" s="33" t="str">
        <f>F9</f>
        <v>Nové Mlýny</v>
      </c>
      <c r="G111" s="47"/>
      <c r="H111" s="47"/>
      <c r="I111" s="47"/>
      <c r="J111" s="47"/>
      <c r="K111" s="38" t="s">
        <v>26</v>
      </c>
      <c r="L111" s="47"/>
      <c r="M111" s="90" t="str">
        <f>IF(O9="","",O9)</f>
        <v>30. 11. 2018</v>
      </c>
      <c r="N111" s="90"/>
      <c r="O111" s="90"/>
      <c r="P111" s="90"/>
      <c r="Q111" s="47"/>
      <c r="R111" s="48"/>
    </row>
    <row r="112" s="1" customFormat="1" ht="6.96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</row>
    <row r="113" s="1" customFormat="1">
      <c r="B113" s="46"/>
      <c r="C113" s="38" t="s">
        <v>28</v>
      </c>
      <c r="D113" s="47"/>
      <c r="E113" s="47"/>
      <c r="F113" s="33" t="str">
        <f>E12</f>
        <v>Povodí Moravy, s.p.</v>
      </c>
      <c r="G113" s="47"/>
      <c r="H113" s="47"/>
      <c r="I113" s="47"/>
      <c r="J113" s="47"/>
      <c r="K113" s="38" t="s">
        <v>34</v>
      </c>
      <c r="L113" s="47"/>
      <c r="M113" s="33" t="str">
        <f>E18</f>
        <v>ing. Jan Hladiš</v>
      </c>
      <c r="N113" s="33"/>
      <c r="O113" s="33"/>
      <c r="P113" s="33"/>
      <c r="Q113" s="33"/>
      <c r="R113" s="48"/>
    </row>
    <row r="114" s="1" customFormat="1" ht="14.4" customHeight="1">
      <c r="B114" s="46"/>
      <c r="C114" s="38" t="s">
        <v>32</v>
      </c>
      <c r="D114" s="47"/>
      <c r="E114" s="47"/>
      <c r="F114" s="33" t="str">
        <f>IF(E15="","",E15)</f>
        <v>bude určen výběrem</v>
      </c>
      <c r="G114" s="47"/>
      <c r="H114" s="47"/>
      <c r="I114" s="47"/>
      <c r="J114" s="47"/>
      <c r="K114" s="38" t="s">
        <v>37</v>
      </c>
      <c r="L114" s="47"/>
      <c r="M114" s="33" t="str">
        <f>E21</f>
        <v xml:space="preserve"> </v>
      </c>
      <c r="N114" s="33"/>
      <c r="O114" s="33"/>
      <c r="P114" s="33"/>
      <c r="Q114" s="33"/>
      <c r="R114" s="48"/>
    </row>
    <row r="115" s="1" customFormat="1" ht="10.32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8" customFormat="1" ht="29.28" customHeight="1">
      <c r="B116" s="195"/>
      <c r="C116" s="196" t="s">
        <v>161</v>
      </c>
      <c r="D116" s="197" t="s">
        <v>162</v>
      </c>
      <c r="E116" s="197" t="s">
        <v>61</v>
      </c>
      <c r="F116" s="197" t="s">
        <v>163</v>
      </c>
      <c r="G116" s="197"/>
      <c r="H116" s="197"/>
      <c r="I116" s="197"/>
      <c r="J116" s="197" t="s">
        <v>164</v>
      </c>
      <c r="K116" s="197" t="s">
        <v>165</v>
      </c>
      <c r="L116" s="197" t="s">
        <v>166</v>
      </c>
      <c r="M116" s="197"/>
      <c r="N116" s="197" t="s">
        <v>138</v>
      </c>
      <c r="O116" s="197"/>
      <c r="P116" s="197"/>
      <c r="Q116" s="198"/>
      <c r="R116" s="199"/>
      <c r="T116" s="106" t="s">
        <v>167</v>
      </c>
      <c r="U116" s="107" t="s">
        <v>43</v>
      </c>
      <c r="V116" s="107" t="s">
        <v>168</v>
      </c>
      <c r="W116" s="107" t="s">
        <v>169</v>
      </c>
      <c r="X116" s="107" t="s">
        <v>170</v>
      </c>
      <c r="Y116" s="107" t="s">
        <v>171</v>
      </c>
      <c r="Z116" s="107" t="s">
        <v>172</v>
      </c>
      <c r="AA116" s="108" t="s">
        <v>173</v>
      </c>
    </row>
    <row r="117" s="1" customFormat="1" ht="29.28" customHeight="1">
      <c r="B117" s="46"/>
      <c r="C117" s="110" t="s">
        <v>135</v>
      </c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200">
        <f>BK117</f>
        <v>0</v>
      </c>
      <c r="O117" s="201"/>
      <c r="P117" s="201"/>
      <c r="Q117" s="201"/>
      <c r="R117" s="48"/>
      <c r="T117" s="109"/>
      <c r="U117" s="67"/>
      <c r="V117" s="67"/>
      <c r="W117" s="202">
        <f>W118+W128+W130</f>
        <v>0</v>
      </c>
      <c r="X117" s="67"/>
      <c r="Y117" s="202">
        <f>Y118+Y128+Y130</f>
        <v>0</v>
      </c>
      <c r="Z117" s="67"/>
      <c r="AA117" s="203">
        <f>AA118+AA128+AA130</f>
        <v>0</v>
      </c>
      <c r="AT117" s="22" t="s">
        <v>78</v>
      </c>
      <c r="AU117" s="22" t="s">
        <v>140</v>
      </c>
      <c r="BK117" s="204">
        <f>BK118+BK128+BK130</f>
        <v>0</v>
      </c>
    </row>
    <row r="118" s="9" customFormat="1" ht="37.44001" customHeight="1">
      <c r="B118" s="205"/>
      <c r="C118" s="206"/>
      <c r="D118" s="207" t="s">
        <v>1490</v>
      </c>
      <c r="E118" s="207"/>
      <c r="F118" s="207"/>
      <c r="G118" s="207"/>
      <c r="H118" s="207"/>
      <c r="I118" s="207"/>
      <c r="J118" s="207"/>
      <c r="K118" s="207"/>
      <c r="L118" s="207"/>
      <c r="M118" s="207"/>
      <c r="N118" s="263">
        <f>BK118</f>
        <v>0</v>
      </c>
      <c r="O118" s="264"/>
      <c r="P118" s="264"/>
      <c r="Q118" s="264"/>
      <c r="R118" s="209"/>
      <c r="T118" s="210"/>
      <c r="U118" s="206"/>
      <c r="V118" s="206"/>
      <c r="W118" s="211">
        <f>SUM(W119:W127)</f>
        <v>0</v>
      </c>
      <c r="X118" s="206"/>
      <c r="Y118" s="211">
        <f>SUM(Y119:Y127)</f>
        <v>0</v>
      </c>
      <c r="Z118" s="206"/>
      <c r="AA118" s="212">
        <f>SUM(AA119:AA127)</f>
        <v>0</v>
      </c>
      <c r="AR118" s="213" t="s">
        <v>198</v>
      </c>
      <c r="AT118" s="214" t="s">
        <v>78</v>
      </c>
      <c r="AU118" s="214" t="s">
        <v>79</v>
      </c>
      <c r="AY118" s="213" t="s">
        <v>174</v>
      </c>
      <c r="BK118" s="215">
        <f>SUM(BK119:BK127)</f>
        <v>0</v>
      </c>
    </row>
    <row r="119" s="1" customFormat="1" ht="16.5" customHeight="1">
      <c r="B119" s="46"/>
      <c r="C119" s="219" t="s">
        <v>87</v>
      </c>
      <c r="D119" s="219" t="s">
        <v>175</v>
      </c>
      <c r="E119" s="220" t="s">
        <v>1492</v>
      </c>
      <c r="F119" s="221" t="s">
        <v>153</v>
      </c>
      <c r="G119" s="221"/>
      <c r="H119" s="221"/>
      <c r="I119" s="221"/>
      <c r="J119" s="222" t="s">
        <v>244</v>
      </c>
      <c r="K119" s="223">
        <v>1</v>
      </c>
      <c r="L119" s="224">
        <v>0</v>
      </c>
      <c r="M119" s="225"/>
      <c r="N119" s="226">
        <f>ROUND(L119*K119,2)</f>
        <v>0</v>
      </c>
      <c r="O119" s="226"/>
      <c r="P119" s="226"/>
      <c r="Q119" s="226"/>
      <c r="R119" s="48"/>
      <c r="T119" s="227" t="s">
        <v>22</v>
      </c>
      <c r="U119" s="56" t="s">
        <v>44</v>
      </c>
      <c r="V119" s="47"/>
      <c r="W119" s="228">
        <f>V119*K119</f>
        <v>0</v>
      </c>
      <c r="X119" s="228">
        <v>0</v>
      </c>
      <c r="Y119" s="228">
        <f>X119*K119</f>
        <v>0</v>
      </c>
      <c r="Z119" s="228">
        <v>0</v>
      </c>
      <c r="AA119" s="229">
        <f>Z119*K119</f>
        <v>0</v>
      </c>
      <c r="AR119" s="22" t="s">
        <v>1493</v>
      </c>
      <c r="AT119" s="22" t="s">
        <v>175</v>
      </c>
      <c r="AU119" s="22" t="s">
        <v>87</v>
      </c>
      <c r="AY119" s="22" t="s">
        <v>174</v>
      </c>
      <c r="BE119" s="142">
        <f>IF(U119="základní",N119,0)</f>
        <v>0</v>
      </c>
      <c r="BF119" s="142">
        <f>IF(U119="snížená",N119,0)</f>
        <v>0</v>
      </c>
      <c r="BG119" s="142">
        <f>IF(U119="zákl. přenesená",N119,0)</f>
        <v>0</v>
      </c>
      <c r="BH119" s="142">
        <f>IF(U119="sníž. přenesená",N119,0)</f>
        <v>0</v>
      </c>
      <c r="BI119" s="142">
        <f>IF(U119="nulová",N119,0)</f>
        <v>0</v>
      </c>
      <c r="BJ119" s="22" t="s">
        <v>87</v>
      </c>
      <c r="BK119" s="142">
        <f>ROUND(L119*K119,2)</f>
        <v>0</v>
      </c>
      <c r="BL119" s="22" t="s">
        <v>1493</v>
      </c>
      <c r="BM119" s="22" t="s">
        <v>1494</v>
      </c>
    </row>
    <row r="120" s="1" customFormat="1" ht="16.5" customHeight="1">
      <c r="B120" s="46"/>
      <c r="C120" s="219" t="s">
        <v>130</v>
      </c>
      <c r="D120" s="219" t="s">
        <v>175</v>
      </c>
      <c r="E120" s="220" t="s">
        <v>1495</v>
      </c>
      <c r="F120" s="221" t="s">
        <v>1496</v>
      </c>
      <c r="G120" s="221"/>
      <c r="H120" s="221"/>
      <c r="I120" s="221"/>
      <c r="J120" s="222" t="s">
        <v>205</v>
      </c>
      <c r="K120" s="223">
        <v>1</v>
      </c>
      <c r="L120" s="224">
        <v>0</v>
      </c>
      <c r="M120" s="225"/>
      <c r="N120" s="226">
        <f>ROUND(L120*K120,2)</f>
        <v>0</v>
      </c>
      <c r="O120" s="226"/>
      <c r="P120" s="226"/>
      <c r="Q120" s="226"/>
      <c r="R120" s="48"/>
      <c r="T120" s="227" t="s">
        <v>22</v>
      </c>
      <c r="U120" s="56" t="s">
        <v>44</v>
      </c>
      <c r="V120" s="47"/>
      <c r="W120" s="228">
        <f>V120*K120</f>
        <v>0</v>
      </c>
      <c r="X120" s="228">
        <v>0</v>
      </c>
      <c r="Y120" s="228">
        <f>X120*K120</f>
        <v>0</v>
      </c>
      <c r="Z120" s="228">
        <v>0</v>
      </c>
      <c r="AA120" s="229">
        <f>Z120*K120</f>
        <v>0</v>
      </c>
      <c r="AR120" s="22" t="s">
        <v>1493</v>
      </c>
      <c r="AT120" s="22" t="s">
        <v>175</v>
      </c>
      <c r="AU120" s="22" t="s">
        <v>87</v>
      </c>
      <c r="AY120" s="22" t="s">
        <v>174</v>
      </c>
      <c r="BE120" s="142">
        <f>IF(U120="základní",N120,0)</f>
        <v>0</v>
      </c>
      <c r="BF120" s="142">
        <f>IF(U120="snížená",N120,0)</f>
        <v>0</v>
      </c>
      <c r="BG120" s="142">
        <f>IF(U120="zákl. přenesená",N120,0)</f>
        <v>0</v>
      </c>
      <c r="BH120" s="142">
        <f>IF(U120="sníž. přenesená",N120,0)</f>
        <v>0</v>
      </c>
      <c r="BI120" s="142">
        <f>IF(U120="nulová",N120,0)</f>
        <v>0</v>
      </c>
      <c r="BJ120" s="22" t="s">
        <v>87</v>
      </c>
      <c r="BK120" s="142">
        <f>ROUND(L120*K120,2)</f>
        <v>0</v>
      </c>
      <c r="BL120" s="22" t="s">
        <v>1493</v>
      </c>
      <c r="BM120" s="22" t="s">
        <v>1497</v>
      </c>
    </row>
    <row r="121" s="1" customFormat="1" ht="25.5" customHeight="1">
      <c r="B121" s="46"/>
      <c r="C121" s="219" t="s">
        <v>190</v>
      </c>
      <c r="D121" s="219" t="s">
        <v>175</v>
      </c>
      <c r="E121" s="220" t="s">
        <v>1498</v>
      </c>
      <c r="F121" s="221" t="s">
        <v>1499</v>
      </c>
      <c r="G121" s="221"/>
      <c r="H121" s="221"/>
      <c r="I121" s="221"/>
      <c r="J121" s="222" t="s">
        <v>205</v>
      </c>
      <c r="K121" s="223">
        <v>1</v>
      </c>
      <c r="L121" s="224">
        <v>0</v>
      </c>
      <c r="M121" s="225"/>
      <c r="N121" s="226">
        <f>ROUND(L121*K121,2)</f>
        <v>0</v>
      </c>
      <c r="O121" s="226"/>
      <c r="P121" s="226"/>
      <c r="Q121" s="226"/>
      <c r="R121" s="48"/>
      <c r="T121" s="227" t="s">
        <v>22</v>
      </c>
      <c r="U121" s="56" t="s">
        <v>44</v>
      </c>
      <c r="V121" s="47"/>
      <c r="W121" s="228">
        <f>V121*K121</f>
        <v>0</v>
      </c>
      <c r="X121" s="228">
        <v>0</v>
      </c>
      <c r="Y121" s="228">
        <f>X121*K121</f>
        <v>0</v>
      </c>
      <c r="Z121" s="228">
        <v>0</v>
      </c>
      <c r="AA121" s="229">
        <f>Z121*K121</f>
        <v>0</v>
      </c>
      <c r="AR121" s="22" t="s">
        <v>1493</v>
      </c>
      <c r="AT121" s="22" t="s">
        <v>175</v>
      </c>
      <c r="AU121" s="22" t="s">
        <v>87</v>
      </c>
      <c r="AY121" s="22" t="s">
        <v>174</v>
      </c>
      <c r="BE121" s="142">
        <f>IF(U121="základní",N121,0)</f>
        <v>0</v>
      </c>
      <c r="BF121" s="142">
        <f>IF(U121="snížená",N121,0)</f>
        <v>0</v>
      </c>
      <c r="BG121" s="142">
        <f>IF(U121="zákl. přenesená",N121,0)</f>
        <v>0</v>
      </c>
      <c r="BH121" s="142">
        <f>IF(U121="sníž. přenesená",N121,0)</f>
        <v>0</v>
      </c>
      <c r="BI121" s="142">
        <f>IF(U121="nulová",N121,0)</f>
        <v>0</v>
      </c>
      <c r="BJ121" s="22" t="s">
        <v>87</v>
      </c>
      <c r="BK121" s="142">
        <f>ROUND(L121*K121,2)</f>
        <v>0</v>
      </c>
      <c r="BL121" s="22" t="s">
        <v>1493</v>
      </c>
      <c r="BM121" s="22" t="s">
        <v>1500</v>
      </c>
    </row>
    <row r="122" s="1" customFormat="1" ht="25.5" customHeight="1">
      <c r="B122" s="46"/>
      <c r="C122" s="219" t="s">
        <v>179</v>
      </c>
      <c r="D122" s="219" t="s">
        <v>175</v>
      </c>
      <c r="E122" s="220" t="s">
        <v>1501</v>
      </c>
      <c r="F122" s="221" t="s">
        <v>1502</v>
      </c>
      <c r="G122" s="221"/>
      <c r="H122" s="221"/>
      <c r="I122" s="221"/>
      <c r="J122" s="222" t="s">
        <v>205</v>
      </c>
      <c r="K122" s="223">
        <v>1</v>
      </c>
      <c r="L122" s="224">
        <v>0</v>
      </c>
      <c r="M122" s="225"/>
      <c r="N122" s="226">
        <f>ROUND(L122*K122,2)</f>
        <v>0</v>
      </c>
      <c r="O122" s="226"/>
      <c r="P122" s="226"/>
      <c r="Q122" s="226"/>
      <c r="R122" s="48"/>
      <c r="T122" s="227" t="s">
        <v>22</v>
      </c>
      <c r="U122" s="56" t="s">
        <v>44</v>
      </c>
      <c r="V122" s="47"/>
      <c r="W122" s="228">
        <f>V122*K122</f>
        <v>0</v>
      </c>
      <c r="X122" s="228">
        <v>0</v>
      </c>
      <c r="Y122" s="228">
        <f>X122*K122</f>
        <v>0</v>
      </c>
      <c r="Z122" s="228">
        <v>0</v>
      </c>
      <c r="AA122" s="229">
        <f>Z122*K122</f>
        <v>0</v>
      </c>
      <c r="AR122" s="22" t="s">
        <v>1493</v>
      </c>
      <c r="AT122" s="22" t="s">
        <v>175</v>
      </c>
      <c r="AU122" s="22" t="s">
        <v>87</v>
      </c>
      <c r="AY122" s="22" t="s">
        <v>174</v>
      </c>
      <c r="BE122" s="142">
        <f>IF(U122="základní",N122,0)</f>
        <v>0</v>
      </c>
      <c r="BF122" s="142">
        <f>IF(U122="snížená",N122,0)</f>
        <v>0</v>
      </c>
      <c r="BG122" s="142">
        <f>IF(U122="zákl. přenesená",N122,0)</f>
        <v>0</v>
      </c>
      <c r="BH122" s="142">
        <f>IF(U122="sníž. přenesená",N122,0)</f>
        <v>0</v>
      </c>
      <c r="BI122" s="142">
        <f>IF(U122="nulová",N122,0)</f>
        <v>0</v>
      </c>
      <c r="BJ122" s="22" t="s">
        <v>87</v>
      </c>
      <c r="BK122" s="142">
        <f>ROUND(L122*K122,2)</f>
        <v>0</v>
      </c>
      <c r="BL122" s="22" t="s">
        <v>1493</v>
      </c>
      <c r="BM122" s="22" t="s">
        <v>1503</v>
      </c>
    </row>
    <row r="123" s="1" customFormat="1" ht="16.5" customHeight="1">
      <c r="B123" s="46"/>
      <c r="C123" s="219" t="s">
        <v>198</v>
      </c>
      <c r="D123" s="219" t="s">
        <v>175</v>
      </c>
      <c r="E123" s="220" t="s">
        <v>1504</v>
      </c>
      <c r="F123" s="221" t="s">
        <v>1505</v>
      </c>
      <c r="G123" s="221"/>
      <c r="H123" s="221"/>
      <c r="I123" s="221"/>
      <c r="J123" s="222" t="s">
        <v>205</v>
      </c>
      <c r="K123" s="223">
        <v>1</v>
      </c>
      <c r="L123" s="224">
        <v>0</v>
      </c>
      <c r="M123" s="225"/>
      <c r="N123" s="226">
        <f>ROUND(L123*K123,2)</f>
        <v>0</v>
      </c>
      <c r="O123" s="226"/>
      <c r="P123" s="226"/>
      <c r="Q123" s="226"/>
      <c r="R123" s="48"/>
      <c r="T123" s="227" t="s">
        <v>22</v>
      </c>
      <c r="U123" s="56" t="s">
        <v>44</v>
      </c>
      <c r="V123" s="47"/>
      <c r="W123" s="228">
        <f>V123*K123</f>
        <v>0</v>
      </c>
      <c r="X123" s="228">
        <v>0</v>
      </c>
      <c r="Y123" s="228">
        <f>X123*K123</f>
        <v>0</v>
      </c>
      <c r="Z123" s="228">
        <v>0</v>
      </c>
      <c r="AA123" s="229">
        <f>Z123*K123</f>
        <v>0</v>
      </c>
      <c r="AR123" s="22" t="s">
        <v>1493</v>
      </c>
      <c r="AT123" s="22" t="s">
        <v>175</v>
      </c>
      <c r="AU123" s="22" t="s">
        <v>87</v>
      </c>
      <c r="AY123" s="22" t="s">
        <v>174</v>
      </c>
      <c r="BE123" s="142">
        <f>IF(U123="základní",N123,0)</f>
        <v>0</v>
      </c>
      <c r="BF123" s="142">
        <f>IF(U123="snížená",N123,0)</f>
        <v>0</v>
      </c>
      <c r="BG123" s="142">
        <f>IF(U123="zákl. přenesená",N123,0)</f>
        <v>0</v>
      </c>
      <c r="BH123" s="142">
        <f>IF(U123="sníž. přenesená",N123,0)</f>
        <v>0</v>
      </c>
      <c r="BI123" s="142">
        <f>IF(U123="nulová",N123,0)</f>
        <v>0</v>
      </c>
      <c r="BJ123" s="22" t="s">
        <v>87</v>
      </c>
      <c r="BK123" s="142">
        <f>ROUND(L123*K123,2)</f>
        <v>0</v>
      </c>
      <c r="BL123" s="22" t="s">
        <v>1493</v>
      </c>
      <c r="BM123" s="22" t="s">
        <v>1506</v>
      </c>
    </row>
    <row r="124" s="1" customFormat="1" ht="25.5" customHeight="1">
      <c r="B124" s="46"/>
      <c r="C124" s="219" t="s">
        <v>202</v>
      </c>
      <c r="D124" s="219" t="s">
        <v>175</v>
      </c>
      <c r="E124" s="220" t="s">
        <v>1507</v>
      </c>
      <c r="F124" s="221" t="s">
        <v>1508</v>
      </c>
      <c r="G124" s="221"/>
      <c r="H124" s="221"/>
      <c r="I124" s="221"/>
      <c r="J124" s="222" t="s">
        <v>205</v>
      </c>
      <c r="K124" s="223">
        <v>1</v>
      </c>
      <c r="L124" s="224">
        <v>0</v>
      </c>
      <c r="M124" s="225"/>
      <c r="N124" s="226">
        <f>ROUND(L124*K124,2)</f>
        <v>0</v>
      </c>
      <c r="O124" s="226"/>
      <c r="P124" s="226"/>
      <c r="Q124" s="226"/>
      <c r="R124" s="48"/>
      <c r="T124" s="227" t="s">
        <v>22</v>
      </c>
      <c r="U124" s="56" t="s">
        <v>44</v>
      </c>
      <c r="V124" s="47"/>
      <c r="W124" s="228">
        <f>V124*K124</f>
        <v>0</v>
      </c>
      <c r="X124" s="228">
        <v>0</v>
      </c>
      <c r="Y124" s="228">
        <f>X124*K124</f>
        <v>0</v>
      </c>
      <c r="Z124" s="228">
        <v>0</v>
      </c>
      <c r="AA124" s="229">
        <f>Z124*K124</f>
        <v>0</v>
      </c>
      <c r="AR124" s="22" t="s">
        <v>1493</v>
      </c>
      <c r="AT124" s="22" t="s">
        <v>175</v>
      </c>
      <c r="AU124" s="22" t="s">
        <v>87</v>
      </c>
      <c r="AY124" s="22" t="s">
        <v>174</v>
      </c>
      <c r="BE124" s="142">
        <f>IF(U124="základní",N124,0)</f>
        <v>0</v>
      </c>
      <c r="BF124" s="142">
        <f>IF(U124="snížená",N124,0)</f>
        <v>0</v>
      </c>
      <c r="BG124" s="142">
        <f>IF(U124="zákl. přenesená",N124,0)</f>
        <v>0</v>
      </c>
      <c r="BH124" s="142">
        <f>IF(U124="sníž. přenesená",N124,0)</f>
        <v>0</v>
      </c>
      <c r="BI124" s="142">
        <f>IF(U124="nulová",N124,0)</f>
        <v>0</v>
      </c>
      <c r="BJ124" s="22" t="s">
        <v>87</v>
      </c>
      <c r="BK124" s="142">
        <f>ROUND(L124*K124,2)</f>
        <v>0</v>
      </c>
      <c r="BL124" s="22" t="s">
        <v>1493</v>
      </c>
      <c r="BM124" s="22" t="s">
        <v>1509</v>
      </c>
    </row>
    <row r="125" s="1" customFormat="1" ht="16.5" customHeight="1">
      <c r="B125" s="46"/>
      <c r="C125" s="219" t="s">
        <v>207</v>
      </c>
      <c r="D125" s="219" t="s">
        <v>175</v>
      </c>
      <c r="E125" s="220" t="s">
        <v>1510</v>
      </c>
      <c r="F125" s="221" t="s">
        <v>1511</v>
      </c>
      <c r="G125" s="221"/>
      <c r="H125" s="221"/>
      <c r="I125" s="221"/>
      <c r="J125" s="222" t="s">
        <v>205</v>
      </c>
      <c r="K125" s="223">
        <v>1</v>
      </c>
      <c r="L125" s="224">
        <v>0</v>
      </c>
      <c r="M125" s="225"/>
      <c r="N125" s="226">
        <f>ROUND(L125*K125,2)</f>
        <v>0</v>
      </c>
      <c r="O125" s="226"/>
      <c r="P125" s="226"/>
      <c r="Q125" s="226"/>
      <c r="R125" s="48"/>
      <c r="T125" s="227" t="s">
        <v>22</v>
      </c>
      <c r="U125" s="56" t="s">
        <v>44</v>
      </c>
      <c r="V125" s="47"/>
      <c r="W125" s="228">
        <f>V125*K125</f>
        <v>0</v>
      </c>
      <c r="X125" s="228">
        <v>0</v>
      </c>
      <c r="Y125" s="228">
        <f>X125*K125</f>
        <v>0</v>
      </c>
      <c r="Z125" s="228">
        <v>0</v>
      </c>
      <c r="AA125" s="229">
        <f>Z125*K125</f>
        <v>0</v>
      </c>
      <c r="AR125" s="22" t="s">
        <v>1493</v>
      </c>
      <c r="AT125" s="22" t="s">
        <v>175</v>
      </c>
      <c r="AU125" s="22" t="s">
        <v>87</v>
      </c>
      <c r="AY125" s="22" t="s">
        <v>174</v>
      </c>
      <c r="BE125" s="142">
        <f>IF(U125="základní",N125,0)</f>
        <v>0</v>
      </c>
      <c r="BF125" s="142">
        <f>IF(U125="snížená",N125,0)</f>
        <v>0</v>
      </c>
      <c r="BG125" s="142">
        <f>IF(U125="zákl. přenesená",N125,0)</f>
        <v>0</v>
      </c>
      <c r="BH125" s="142">
        <f>IF(U125="sníž. přenesená",N125,0)</f>
        <v>0</v>
      </c>
      <c r="BI125" s="142">
        <f>IF(U125="nulová",N125,0)</f>
        <v>0</v>
      </c>
      <c r="BJ125" s="22" t="s">
        <v>87</v>
      </c>
      <c r="BK125" s="142">
        <f>ROUND(L125*K125,2)</f>
        <v>0</v>
      </c>
      <c r="BL125" s="22" t="s">
        <v>1493</v>
      </c>
      <c r="BM125" s="22" t="s">
        <v>1512</v>
      </c>
    </row>
    <row r="126" s="1" customFormat="1" ht="63.75" customHeight="1">
      <c r="B126" s="46"/>
      <c r="C126" s="219" t="s">
        <v>211</v>
      </c>
      <c r="D126" s="219" t="s">
        <v>175</v>
      </c>
      <c r="E126" s="220" t="s">
        <v>1513</v>
      </c>
      <c r="F126" s="221" t="s">
        <v>1514</v>
      </c>
      <c r="G126" s="221"/>
      <c r="H126" s="221"/>
      <c r="I126" s="221"/>
      <c r="J126" s="222" t="s">
        <v>205</v>
      </c>
      <c r="K126" s="223">
        <v>1</v>
      </c>
      <c r="L126" s="224">
        <v>0</v>
      </c>
      <c r="M126" s="225"/>
      <c r="N126" s="226">
        <f>ROUND(L126*K126,2)</f>
        <v>0</v>
      </c>
      <c r="O126" s="226"/>
      <c r="P126" s="226"/>
      <c r="Q126" s="226"/>
      <c r="R126" s="48"/>
      <c r="T126" s="227" t="s">
        <v>22</v>
      </c>
      <c r="U126" s="56" t="s">
        <v>44</v>
      </c>
      <c r="V126" s="47"/>
      <c r="W126" s="228">
        <f>V126*K126</f>
        <v>0</v>
      </c>
      <c r="X126" s="228">
        <v>0</v>
      </c>
      <c r="Y126" s="228">
        <f>X126*K126</f>
        <v>0</v>
      </c>
      <c r="Z126" s="228">
        <v>0</v>
      </c>
      <c r="AA126" s="229">
        <f>Z126*K126</f>
        <v>0</v>
      </c>
      <c r="AR126" s="22" t="s">
        <v>1493</v>
      </c>
      <c r="AT126" s="22" t="s">
        <v>175</v>
      </c>
      <c r="AU126" s="22" t="s">
        <v>87</v>
      </c>
      <c r="AY126" s="22" t="s">
        <v>174</v>
      </c>
      <c r="BE126" s="142">
        <f>IF(U126="základní",N126,0)</f>
        <v>0</v>
      </c>
      <c r="BF126" s="142">
        <f>IF(U126="snížená",N126,0)</f>
        <v>0</v>
      </c>
      <c r="BG126" s="142">
        <f>IF(U126="zákl. přenesená",N126,0)</f>
        <v>0</v>
      </c>
      <c r="BH126" s="142">
        <f>IF(U126="sníž. přenesená",N126,0)</f>
        <v>0</v>
      </c>
      <c r="BI126" s="142">
        <f>IF(U126="nulová",N126,0)</f>
        <v>0</v>
      </c>
      <c r="BJ126" s="22" t="s">
        <v>87</v>
      </c>
      <c r="BK126" s="142">
        <f>ROUND(L126*K126,2)</f>
        <v>0</v>
      </c>
      <c r="BL126" s="22" t="s">
        <v>1493</v>
      </c>
      <c r="BM126" s="22" t="s">
        <v>1515</v>
      </c>
    </row>
    <row r="127" s="1" customFormat="1" ht="38.25" customHeight="1">
      <c r="B127" s="46"/>
      <c r="C127" s="219" t="s">
        <v>216</v>
      </c>
      <c r="D127" s="219" t="s">
        <v>175</v>
      </c>
      <c r="E127" s="220" t="s">
        <v>1516</v>
      </c>
      <c r="F127" s="221" t="s">
        <v>1517</v>
      </c>
      <c r="G127" s="221"/>
      <c r="H127" s="221"/>
      <c r="I127" s="221"/>
      <c r="J127" s="222" t="s">
        <v>205</v>
      </c>
      <c r="K127" s="223">
        <v>1</v>
      </c>
      <c r="L127" s="224">
        <v>0</v>
      </c>
      <c r="M127" s="225"/>
      <c r="N127" s="226">
        <f>ROUND(L127*K127,2)</f>
        <v>0</v>
      </c>
      <c r="O127" s="226"/>
      <c r="P127" s="226"/>
      <c r="Q127" s="226"/>
      <c r="R127" s="48"/>
      <c r="T127" s="227" t="s">
        <v>22</v>
      </c>
      <c r="U127" s="56" t="s">
        <v>44</v>
      </c>
      <c r="V127" s="47"/>
      <c r="W127" s="228">
        <f>V127*K127</f>
        <v>0</v>
      </c>
      <c r="X127" s="228">
        <v>0</v>
      </c>
      <c r="Y127" s="228">
        <f>X127*K127</f>
        <v>0</v>
      </c>
      <c r="Z127" s="228">
        <v>0</v>
      </c>
      <c r="AA127" s="229">
        <f>Z127*K127</f>
        <v>0</v>
      </c>
      <c r="AR127" s="22" t="s">
        <v>1493</v>
      </c>
      <c r="AT127" s="22" t="s">
        <v>175</v>
      </c>
      <c r="AU127" s="22" t="s">
        <v>87</v>
      </c>
      <c r="AY127" s="22" t="s">
        <v>174</v>
      </c>
      <c r="BE127" s="142">
        <f>IF(U127="základní",N127,0)</f>
        <v>0</v>
      </c>
      <c r="BF127" s="142">
        <f>IF(U127="snížená",N127,0)</f>
        <v>0</v>
      </c>
      <c r="BG127" s="142">
        <f>IF(U127="zákl. přenesená",N127,0)</f>
        <v>0</v>
      </c>
      <c r="BH127" s="142">
        <f>IF(U127="sníž. přenesená",N127,0)</f>
        <v>0</v>
      </c>
      <c r="BI127" s="142">
        <f>IF(U127="nulová",N127,0)</f>
        <v>0</v>
      </c>
      <c r="BJ127" s="22" t="s">
        <v>87</v>
      </c>
      <c r="BK127" s="142">
        <f>ROUND(L127*K127,2)</f>
        <v>0</v>
      </c>
      <c r="BL127" s="22" t="s">
        <v>1493</v>
      </c>
      <c r="BM127" s="22" t="s">
        <v>1518</v>
      </c>
    </row>
    <row r="128" s="9" customFormat="1" ht="37.44001" customHeight="1">
      <c r="B128" s="205"/>
      <c r="C128" s="206"/>
      <c r="D128" s="207" t="s">
        <v>1491</v>
      </c>
      <c r="E128" s="207"/>
      <c r="F128" s="207"/>
      <c r="G128" s="207"/>
      <c r="H128" s="207"/>
      <c r="I128" s="207"/>
      <c r="J128" s="207"/>
      <c r="K128" s="207"/>
      <c r="L128" s="207"/>
      <c r="M128" s="207"/>
      <c r="N128" s="265">
        <f>BK128</f>
        <v>0</v>
      </c>
      <c r="O128" s="266"/>
      <c r="P128" s="266"/>
      <c r="Q128" s="266"/>
      <c r="R128" s="209"/>
      <c r="T128" s="210"/>
      <c r="U128" s="206"/>
      <c r="V128" s="206"/>
      <c r="W128" s="211">
        <f>W129</f>
        <v>0</v>
      </c>
      <c r="X128" s="206"/>
      <c r="Y128" s="211">
        <f>Y129</f>
        <v>0</v>
      </c>
      <c r="Z128" s="206"/>
      <c r="AA128" s="212">
        <f>AA129</f>
        <v>0</v>
      </c>
      <c r="AR128" s="213" t="s">
        <v>198</v>
      </c>
      <c r="AT128" s="214" t="s">
        <v>78</v>
      </c>
      <c r="AU128" s="214" t="s">
        <v>79</v>
      </c>
      <c r="AY128" s="213" t="s">
        <v>174</v>
      </c>
      <c r="BK128" s="215">
        <f>BK129</f>
        <v>0</v>
      </c>
    </row>
    <row r="129" s="1" customFormat="1" ht="16.5" customHeight="1">
      <c r="B129" s="46"/>
      <c r="C129" s="219" t="s">
        <v>220</v>
      </c>
      <c r="D129" s="219" t="s">
        <v>175</v>
      </c>
      <c r="E129" s="220" t="s">
        <v>1519</v>
      </c>
      <c r="F129" s="221" t="s">
        <v>1520</v>
      </c>
      <c r="G129" s="221"/>
      <c r="H129" s="221"/>
      <c r="I129" s="221"/>
      <c r="J129" s="222" t="s">
        <v>244</v>
      </c>
      <c r="K129" s="223">
        <v>1</v>
      </c>
      <c r="L129" s="224">
        <v>0</v>
      </c>
      <c r="M129" s="225"/>
      <c r="N129" s="226">
        <f>ROUND(L129*K129,2)</f>
        <v>0</v>
      </c>
      <c r="O129" s="226"/>
      <c r="P129" s="226"/>
      <c r="Q129" s="226"/>
      <c r="R129" s="48"/>
      <c r="T129" s="227" t="s">
        <v>22</v>
      </c>
      <c r="U129" s="56" t="s">
        <v>44</v>
      </c>
      <c r="V129" s="47"/>
      <c r="W129" s="228">
        <f>V129*K129</f>
        <v>0</v>
      </c>
      <c r="X129" s="228">
        <v>0</v>
      </c>
      <c r="Y129" s="228">
        <f>X129*K129</f>
        <v>0</v>
      </c>
      <c r="Z129" s="228">
        <v>0</v>
      </c>
      <c r="AA129" s="229">
        <f>Z129*K129</f>
        <v>0</v>
      </c>
      <c r="AR129" s="22" t="s">
        <v>1493</v>
      </c>
      <c r="AT129" s="22" t="s">
        <v>175</v>
      </c>
      <c r="AU129" s="22" t="s">
        <v>87</v>
      </c>
      <c r="AY129" s="22" t="s">
        <v>174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22" t="s">
        <v>87</v>
      </c>
      <c r="BK129" s="142">
        <f>ROUND(L129*K129,2)</f>
        <v>0</v>
      </c>
      <c r="BL129" s="22" t="s">
        <v>1493</v>
      </c>
      <c r="BM129" s="22" t="s">
        <v>1521</v>
      </c>
    </row>
    <row r="130" s="1" customFormat="1" ht="49.92" customHeight="1">
      <c r="B130" s="46"/>
      <c r="C130" s="47"/>
      <c r="D130" s="207" t="s">
        <v>536</v>
      </c>
      <c r="E130" s="47"/>
      <c r="F130" s="47"/>
      <c r="G130" s="47"/>
      <c r="H130" s="47"/>
      <c r="I130" s="47"/>
      <c r="J130" s="47"/>
      <c r="K130" s="47"/>
      <c r="L130" s="47"/>
      <c r="M130" s="47"/>
      <c r="N130" s="243">
        <f>BK130</f>
        <v>0</v>
      </c>
      <c r="O130" s="244"/>
      <c r="P130" s="244"/>
      <c r="Q130" s="244"/>
      <c r="R130" s="48"/>
      <c r="T130" s="193"/>
      <c r="U130" s="72"/>
      <c r="V130" s="72"/>
      <c r="W130" s="72"/>
      <c r="X130" s="72"/>
      <c r="Y130" s="72"/>
      <c r="Z130" s="72"/>
      <c r="AA130" s="74"/>
      <c r="AT130" s="22" t="s">
        <v>78</v>
      </c>
      <c r="AU130" s="22" t="s">
        <v>79</v>
      </c>
      <c r="AY130" s="22" t="s">
        <v>537</v>
      </c>
      <c r="BK130" s="142">
        <v>0</v>
      </c>
    </row>
    <row r="131" s="1" customFormat="1" ht="6.96" customHeight="1">
      <c r="B131" s="75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7"/>
    </row>
  </sheetData>
  <sheetProtection sheet="1" formatColumns="0" formatRows="0" objects="1" scenarios="1" spinCount="10" saltValue="0Hqou/0/i9b/qauFRwROUsFF7tFhvFtL9fpzxXDkpPhv74Y32D5Vjl5fvj9znSxWaPzZQAiMU+MsE5w2YpLwLw==" hashValue="Ln63NAt0izfxFJE03vKq9N38mLzJB2MOwBdz02RMfY7O2g94HWJ1x373RbqeyFQqRByhb8GeyDYoOliYy/Moxw==" algorithmName="SHA-512" password="CC35"/>
  <mergeCells count="98">
    <mergeCell ref="D95:H95"/>
    <mergeCell ref="D93:H93"/>
    <mergeCell ref="D94:H94"/>
    <mergeCell ref="D96:H96"/>
    <mergeCell ref="D97:H97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F127:I127"/>
    <mergeCell ref="F125:I125"/>
    <mergeCell ref="L125:M125"/>
    <mergeCell ref="N125:Q125"/>
    <mergeCell ref="F126:I126"/>
    <mergeCell ref="L126:M126"/>
    <mergeCell ref="N126:Q126"/>
    <mergeCell ref="L127:M127"/>
    <mergeCell ref="N127:Q127"/>
    <mergeCell ref="F129:I129"/>
    <mergeCell ref="L129:M129"/>
    <mergeCell ref="N129:Q129"/>
    <mergeCell ref="N128:Q128"/>
    <mergeCell ref="N130:Q130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N97:Q97"/>
    <mergeCell ref="N93:Q93"/>
    <mergeCell ref="N94:Q94"/>
    <mergeCell ref="N95:Q95"/>
    <mergeCell ref="N96:Q96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N117:Q117"/>
    <mergeCell ref="N118:Q118"/>
    <mergeCell ref="F119:I119"/>
    <mergeCell ref="F121:I121"/>
    <mergeCell ref="L119:M119"/>
    <mergeCell ref="N119:Q119"/>
    <mergeCell ref="F120:I120"/>
    <mergeCell ref="L120:M120"/>
    <mergeCell ref="N120:Q120"/>
    <mergeCell ref="L121:M121"/>
    <mergeCell ref="N121:Q121"/>
    <mergeCell ref="F122:I122"/>
    <mergeCell ref="F124:I124"/>
    <mergeCell ref="F123:I123"/>
    <mergeCell ref="L122:M122"/>
    <mergeCell ref="N122:Q122"/>
    <mergeCell ref="L123:M123"/>
    <mergeCell ref="N123:Q123"/>
    <mergeCell ref="L124:M124"/>
    <mergeCell ref="N124:Q124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88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133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N101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(SUM(BE101:BE108)+SUM(BE126:BE278))</f>
        <v>0</v>
      </c>
      <c r="I32" s="47"/>
      <c r="J32" s="47"/>
      <c r="K32" s="47"/>
      <c r="L32" s="47"/>
      <c r="M32" s="162">
        <f>ROUND((SUM(BE101:BE108)+SUM(BE126:BE278)),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(SUM(BF101:BF108)+SUM(BF126:BF278))</f>
        <v>0</v>
      </c>
      <c r="I33" s="47"/>
      <c r="J33" s="47"/>
      <c r="K33" s="47"/>
      <c r="L33" s="47"/>
      <c r="M33" s="162">
        <f>ROUND((SUM(BF101:BF108)+SUM(BF126:BF278)),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(SUM(BG101:BG108)+SUM(BG126:BG278))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(SUM(BH101:BH108)+SUM(BH126:BH278))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(SUM(BI101:BI108)+SUM(BI126:BI278))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SO 01.0 - Oprava stavební části MVE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N126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141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N127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142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N128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143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N138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144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N145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145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N149</f>
        <v>0</v>
      </c>
      <c r="O93" s="182"/>
      <c r="P93" s="182"/>
      <c r="Q93" s="182"/>
      <c r="R93" s="183"/>
      <c r="T93" s="184"/>
      <c r="U93" s="184"/>
    </row>
    <row r="94" s="6" customFormat="1" ht="24.96" customHeight="1">
      <c r="B94" s="175"/>
      <c r="C94" s="176"/>
      <c r="D94" s="177" t="s">
        <v>146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78">
        <f>N151</f>
        <v>0</v>
      </c>
      <c r="O94" s="176"/>
      <c r="P94" s="176"/>
      <c r="Q94" s="176"/>
      <c r="R94" s="179"/>
      <c r="T94" s="180"/>
      <c r="U94" s="180"/>
    </row>
    <row r="95" s="7" customFormat="1" ht="19.92" customHeight="1">
      <c r="B95" s="181"/>
      <c r="C95" s="182"/>
      <c r="D95" s="136" t="s">
        <v>147</v>
      </c>
      <c r="E95" s="182"/>
      <c r="F95" s="182"/>
      <c r="G95" s="182"/>
      <c r="H95" s="182"/>
      <c r="I95" s="182"/>
      <c r="J95" s="182"/>
      <c r="K95" s="182"/>
      <c r="L95" s="182"/>
      <c r="M95" s="182"/>
      <c r="N95" s="138">
        <f>N152</f>
        <v>0</v>
      </c>
      <c r="O95" s="182"/>
      <c r="P95" s="182"/>
      <c r="Q95" s="182"/>
      <c r="R95" s="183"/>
      <c r="T95" s="184"/>
      <c r="U95" s="184"/>
    </row>
    <row r="96" s="7" customFormat="1" ht="19.92" customHeight="1">
      <c r="B96" s="181"/>
      <c r="C96" s="182"/>
      <c r="D96" s="136" t="s">
        <v>148</v>
      </c>
      <c r="E96" s="182"/>
      <c r="F96" s="182"/>
      <c r="G96" s="182"/>
      <c r="H96" s="182"/>
      <c r="I96" s="182"/>
      <c r="J96" s="182"/>
      <c r="K96" s="182"/>
      <c r="L96" s="182"/>
      <c r="M96" s="182"/>
      <c r="N96" s="138">
        <f>N160</f>
        <v>0</v>
      </c>
      <c r="O96" s="182"/>
      <c r="P96" s="182"/>
      <c r="Q96" s="182"/>
      <c r="R96" s="183"/>
      <c r="T96" s="184"/>
      <c r="U96" s="184"/>
    </row>
    <row r="97" s="7" customFormat="1" ht="19.92" customHeight="1">
      <c r="B97" s="181"/>
      <c r="C97" s="182"/>
      <c r="D97" s="136" t="s">
        <v>149</v>
      </c>
      <c r="E97" s="182"/>
      <c r="F97" s="182"/>
      <c r="G97" s="182"/>
      <c r="H97" s="182"/>
      <c r="I97" s="182"/>
      <c r="J97" s="182"/>
      <c r="K97" s="182"/>
      <c r="L97" s="182"/>
      <c r="M97" s="182"/>
      <c r="N97" s="138">
        <f>N237</f>
        <v>0</v>
      </c>
      <c r="O97" s="182"/>
      <c r="P97" s="182"/>
      <c r="Q97" s="182"/>
      <c r="R97" s="183"/>
      <c r="T97" s="184"/>
      <c r="U97" s="184"/>
    </row>
    <row r="98" s="7" customFormat="1" ht="19.92" customHeight="1">
      <c r="B98" s="181"/>
      <c r="C98" s="182"/>
      <c r="D98" s="136" t="s">
        <v>150</v>
      </c>
      <c r="E98" s="182"/>
      <c r="F98" s="182"/>
      <c r="G98" s="182"/>
      <c r="H98" s="182"/>
      <c r="I98" s="182"/>
      <c r="J98" s="182"/>
      <c r="K98" s="182"/>
      <c r="L98" s="182"/>
      <c r="M98" s="182"/>
      <c r="N98" s="138">
        <f>N255</f>
        <v>0</v>
      </c>
      <c r="O98" s="182"/>
      <c r="P98" s="182"/>
      <c r="Q98" s="182"/>
      <c r="R98" s="183"/>
      <c r="T98" s="184"/>
      <c r="U98" s="184"/>
    </row>
    <row r="99" s="7" customFormat="1" ht="19.92" customHeight="1">
      <c r="B99" s="181"/>
      <c r="C99" s="182"/>
      <c r="D99" s="136" t="s">
        <v>151</v>
      </c>
      <c r="E99" s="182"/>
      <c r="F99" s="182"/>
      <c r="G99" s="182"/>
      <c r="H99" s="182"/>
      <c r="I99" s="182"/>
      <c r="J99" s="182"/>
      <c r="K99" s="182"/>
      <c r="L99" s="182"/>
      <c r="M99" s="182"/>
      <c r="N99" s="138">
        <f>N270</f>
        <v>0</v>
      </c>
      <c r="O99" s="182"/>
      <c r="P99" s="182"/>
      <c r="Q99" s="182"/>
      <c r="R99" s="183"/>
      <c r="T99" s="184"/>
      <c r="U99" s="184"/>
    </row>
    <row r="100" s="1" customFormat="1" ht="21.84" customHeight="1"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8"/>
      <c r="T100" s="171"/>
      <c r="U100" s="171"/>
    </row>
    <row r="101" s="1" customFormat="1" ht="29.28" customHeight="1">
      <c r="B101" s="46"/>
      <c r="C101" s="173" t="s">
        <v>152</v>
      </c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174">
        <f>ROUND(N102+N103+N104+N105+N106+N107,2)</f>
        <v>0</v>
      </c>
      <c r="O101" s="185"/>
      <c r="P101" s="185"/>
      <c r="Q101" s="185"/>
      <c r="R101" s="48"/>
      <c r="T101" s="186"/>
      <c r="U101" s="187" t="s">
        <v>43</v>
      </c>
    </row>
    <row r="102" s="1" customFormat="1" ht="18" customHeight="1">
      <c r="B102" s="46"/>
      <c r="C102" s="47"/>
      <c r="D102" s="143" t="s">
        <v>153</v>
      </c>
      <c r="E102" s="136"/>
      <c r="F102" s="136"/>
      <c r="G102" s="136"/>
      <c r="H102" s="136"/>
      <c r="I102" s="47"/>
      <c r="J102" s="47"/>
      <c r="K102" s="47"/>
      <c r="L102" s="47"/>
      <c r="M102" s="47"/>
      <c r="N102" s="137">
        <f>ROUND(N88*T102,2)</f>
        <v>0</v>
      </c>
      <c r="O102" s="138"/>
      <c r="P102" s="138"/>
      <c r="Q102" s="138"/>
      <c r="R102" s="48"/>
      <c r="S102" s="188"/>
      <c r="T102" s="189"/>
      <c r="U102" s="190" t="s">
        <v>44</v>
      </c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91" t="s">
        <v>113</v>
      </c>
      <c r="AZ102" s="188"/>
      <c r="BA102" s="188"/>
      <c r="BB102" s="188"/>
      <c r="BC102" s="188"/>
      <c r="BD102" s="188"/>
      <c r="BE102" s="192">
        <f>IF(U102="základní",N102,0)</f>
        <v>0</v>
      </c>
      <c r="BF102" s="192">
        <f>IF(U102="snížená",N102,0)</f>
        <v>0</v>
      </c>
      <c r="BG102" s="192">
        <f>IF(U102="zákl. přenesená",N102,0)</f>
        <v>0</v>
      </c>
      <c r="BH102" s="192">
        <f>IF(U102="sníž. přenesená",N102,0)</f>
        <v>0</v>
      </c>
      <c r="BI102" s="192">
        <f>IF(U102="nulová",N102,0)</f>
        <v>0</v>
      </c>
      <c r="BJ102" s="191" t="s">
        <v>87</v>
      </c>
      <c r="BK102" s="188"/>
      <c r="BL102" s="188"/>
      <c r="BM102" s="188"/>
    </row>
    <row r="103" s="1" customFormat="1" ht="18" customHeight="1">
      <c r="B103" s="46"/>
      <c r="C103" s="47"/>
      <c r="D103" s="143" t="s">
        <v>154</v>
      </c>
      <c r="E103" s="136"/>
      <c r="F103" s="136"/>
      <c r="G103" s="136"/>
      <c r="H103" s="136"/>
      <c r="I103" s="47"/>
      <c r="J103" s="47"/>
      <c r="K103" s="47"/>
      <c r="L103" s="47"/>
      <c r="M103" s="47"/>
      <c r="N103" s="137">
        <f>ROUND(N88*T103,2)</f>
        <v>0</v>
      </c>
      <c r="O103" s="138"/>
      <c r="P103" s="138"/>
      <c r="Q103" s="138"/>
      <c r="R103" s="48"/>
      <c r="S103" s="188"/>
      <c r="T103" s="189"/>
      <c r="U103" s="190" t="s">
        <v>44</v>
      </c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91" t="s">
        <v>113</v>
      </c>
      <c r="AZ103" s="188"/>
      <c r="BA103" s="188"/>
      <c r="BB103" s="188"/>
      <c r="BC103" s="188"/>
      <c r="BD103" s="188"/>
      <c r="BE103" s="192">
        <f>IF(U103="základní",N103,0)</f>
        <v>0</v>
      </c>
      <c r="BF103" s="192">
        <f>IF(U103="snížená",N103,0)</f>
        <v>0</v>
      </c>
      <c r="BG103" s="192">
        <f>IF(U103="zákl. přenesená",N103,0)</f>
        <v>0</v>
      </c>
      <c r="BH103" s="192">
        <f>IF(U103="sníž. přenesená",N103,0)</f>
        <v>0</v>
      </c>
      <c r="BI103" s="192">
        <f>IF(U103="nulová",N103,0)</f>
        <v>0</v>
      </c>
      <c r="BJ103" s="191" t="s">
        <v>87</v>
      </c>
      <c r="BK103" s="188"/>
      <c r="BL103" s="188"/>
      <c r="BM103" s="188"/>
    </row>
    <row r="104" s="1" customFormat="1" ht="18" customHeight="1">
      <c r="B104" s="46"/>
      <c r="C104" s="47"/>
      <c r="D104" s="143" t="s">
        <v>155</v>
      </c>
      <c r="E104" s="136"/>
      <c r="F104" s="136"/>
      <c r="G104" s="136"/>
      <c r="H104" s="136"/>
      <c r="I104" s="47"/>
      <c r="J104" s="47"/>
      <c r="K104" s="47"/>
      <c r="L104" s="47"/>
      <c r="M104" s="47"/>
      <c r="N104" s="137">
        <f>ROUND(N88*T104,2)</f>
        <v>0</v>
      </c>
      <c r="O104" s="138"/>
      <c r="P104" s="138"/>
      <c r="Q104" s="138"/>
      <c r="R104" s="48"/>
      <c r="S104" s="188"/>
      <c r="T104" s="189"/>
      <c r="U104" s="190" t="s">
        <v>44</v>
      </c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91" t="s">
        <v>113</v>
      </c>
      <c r="AZ104" s="188"/>
      <c r="BA104" s="188"/>
      <c r="BB104" s="188"/>
      <c r="BC104" s="188"/>
      <c r="BD104" s="188"/>
      <c r="BE104" s="192">
        <f>IF(U104="základní",N104,0)</f>
        <v>0</v>
      </c>
      <c r="BF104" s="192">
        <f>IF(U104="snížená",N104,0)</f>
        <v>0</v>
      </c>
      <c r="BG104" s="192">
        <f>IF(U104="zákl. přenesená",N104,0)</f>
        <v>0</v>
      </c>
      <c r="BH104" s="192">
        <f>IF(U104="sníž. přenesená",N104,0)</f>
        <v>0</v>
      </c>
      <c r="BI104" s="192">
        <f>IF(U104="nulová",N104,0)</f>
        <v>0</v>
      </c>
      <c r="BJ104" s="191" t="s">
        <v>87</v>
      </c>
      <c r="BK104" s="188"/>
      <c r="BL104" s="188"/>
      <c r="BM104" s="188"/>
    </row>
    <row r="105" s="1" customFormat="1" ht="18" customHeight="1">
      <c r="B105" s="46"/>
      <c r="C105" s="47"/>
      <c r="D105" s="143" t="s">
        <v>156</v>
      </c>
      <c r="E105" s="136"/>
      <c r="F105" s="136"/>
      <c r="G105" s="136"/>
      <c r="H105" s="136"/>
      <c r="I105" s="47"/>
      <c r="J105" s="47"/>
      <c r="K105" s="47"/>
      <c r="L105" s="47"/>
      <c r="M105" s="47"/>
      <c r="N105" s="137">
        <f>ROUND(N88*T105,2)</f>
        <v>0</v>
      </c>
      <c r="O105" s="138"/>
      <c r="P105" s="138"/>
      <c r="Q105" s="138"/>
      <c r="R105" s="48"/>
      <c r="S105" s="188"/>
      <c r="T105" s="189"/>
      <c r="U105" s="190" t="s">
        <v>44</v>
      </c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91" t="s">
        <v>113</v>
      </c>
      <c r="AZ105" s="188"/>
      <c r="BA105" s="188"/>
      <c r="BB105" s="188"/>
      <c r="BC105" s="188"/>
      <c r="BD105" s="188"/>
      <c r="BE105" s="192">
        <f>IF(U105="základní",N105,0)</f>
        <v>0</v>
      </c>
      <c r="BF105" s="192">
        <f>IF(U105="snížená",N105,0)</f>
        <v>0</v>
      </c>
      <c r="BG105" s="192">
        <f>IF(U105="zákl. přenesená",N105,0)</f>
        <v>0</v>
      </c>
      <c r="BH105" s="192">
        <f>IF(U105="sníž. přenesená",N105,0)</f>
        <v>0</v>
      </c>
      <c r="BI105" s="192">
        <f>IF(U105="nulová",N105,0)</f>
        <v>0</v>
      </c>
      <c r="BJ105" s="191" t="s">
        <v>87</v>
      </c>
      <c r="BK105" s="188"/>
      <c r="BL105" s="188"/>
      <c r="BM105" s="188"/>
    </row>
    <row r="106" s="1" customFormat="1" ht="18" customHeight="1">
      <c r="B106" s="46"/>
      <c r="C106" s="47"/>
      <c r="D106" s="143" t="s">
        <v>157</v>
      </c>
      <c r="E106" s="136"/>
      <c r="F106" s="136"/>
      <c r="G106" s="136"/>
      <c r="H106" s="136"/>
      <c r="I106" s="47"/>
      <c r="J106" s="47"/>
      <c r="K106" s="47"/>
      <c r="L106" s="47"/>
      <c r="M106" s="47"/>
      <c r="N106" s="137">
        <f>ROUND(N88*T106,2)</f>
        <v>0</v>
      </c>
      <c r="O106" s="138"/>
      <c r="P106" s="138"/>
      <c r="Q106" s="138"/>
      <c r="R106" s="48"/>
      <c r="S106" s="188"/>
      <c r="T106" s="189"/>
      <c r="U106" s="190" t="s">
        <v>44</v>
      </c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91" t="s">
        <v>113</v>
      </c>
      <c r="AZ106" s="188"/>
      <c r="BA106" s="188"/>
      <c r="BB106" s="188"/>
      <c r="BC106" s="188"/>
      <c r="BD106" s="188"/>
      <c r="BE106" s="192">
        <f>IF(U106="základní",N106,0)</f>
        <v>0</v>
      </c>
      <c r="BF106" s="192">
        <f>IF(U106="snížená",N106,0)</f>
        <v>0</v>
      </c>
      <c r="BG106" s="192">
        <f>IF(U106="zákl. přenesená",N106,0)</f>
        <v>0</v>
      </c>
      <c r="BH106" s="192">
        <f>IF(U106="sníž. přenesená",N106,0)</f>
        <v>0</v>
      </c>
      <c r="BI106" s="192">
        <f>IF(U106="nulová",N106,0)</f>
        <v>0</v>
      </c>
      <c r="BJ106" s="191" t="s">
        <v>87</v>
      </c>
      <c r="BK106" s="188"/>
      <c r="BL106" s="188"/>
      <c r="BM106" s="188"/>
    </row>
    <row r="107" s="1" customFormat="1" ht="18" customHeight="1">
      <c r="B107" s="46"/>
      <c r="C107" s="47"/>
      <c r="D107" s="136" t="s">
        <v>158</v>
      </c>
      <c r="E107" s="47"/>
      <c r="F107" s="47"/>
      <c r="G107" s="47"/>
      <c r="H107" s="47"/>
      <c r="I107" s="47"/>
      <c r="J107" s="47"/>
      <c r="K107" s="47"/>
      <c r="L107" s="47"/>
      <c r="M107" s="47"/>
      <c r="N107" s="137">
        <f>ROUND(N88*T107,2)</f>
        <v>0</v>
      </c>
      <c r="O107" s="138"/>
      <c r="P107" s="138"/>
      <c r="Q107" s="138"/>
      <c r="R107" s="48"/>
      <c r="S107" s="188"/>
      <c r="T107" s="193"/>
      <c r="U107" s="194" t="s">
        <v>44</v>
      </c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91" t="s">
        <v>159</v>
      </c>
      <c r="AZ107" s="188"/>
      <c r="BA107" s="188"/>
      <c r="BB107" s="188"/>
      <c r="BC107" s="188"/>
      <c r="BD107" s="188"/>
      <c r="BE107" s="192">
        <f>IF(U107="základní",N107,0)</f>
        <v>0</v>
      </c>
      <c r="BF107" s="192">
        <f>IF(U107="snížená",N107,0)</f>
        <v>0</v>
      </c>
      <c r="BG107" s="192">
        <f>IF(U107="zákl. přenesená",N107,0)</f>
        <v>0</v>
      </c>
      <c r="BH107" s="192">
        <f>IF(U107="sníž. přenesená",N107,0)</f>
        <v>0</v>
      </c>
      <c r="BI107" s="192">
        <f>IF(U107="nulová",N107,0)</f>
        <v>0</v>
      </c>
      <c r="BJ107" s="191" t="s">
        <v>87</v>
      </c>
      <c r="BK107" s="188"/>
      <c r="BL107" s="188"/>
      <c r="BM107" s="188"/>
    </row>
    <row r="108" s="1" customForma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8"/>
      <c r="T108" s="171"/>
      <c r="U108" s="171"/>
    </row>
    <row r="109" s="1" customFormat="1" ht="29.28" customHeight="1">
      <c r="B109" s="46"/>
      <c r="C109" s="150" t="s">
        <v>124</v>
      </c>
      <c r="D109" s="151"/>
      <c r="E109" s="151"/>
      <c r="F109" s="151"/>
      <c r="G109" s="151"/>
      <c r="H109" s="151"/>
      <c r="I109" s="151"/>
      <c r="J109" s="151"/>
      <c r="K109" s="151"/>
      <c r="L109" s="152">
        <f>ROUND(SUM(N88+N101),2)</f>
        <v>0</v>
      </c>
      <c r="M109" s="152"/>
      <c r="N109" s="152"/>
      <c r="O109" s="152"/>
      <c r="P109" s="152"/>
      <c r="Q109" s="152"/>
      <c r="R109" s="48"/>
      <c r="T109" s="171"/>
      <c r="U109" s="171"/>
    </row>
    <row r="110" s="1" customFormat="1" ht="6.96" customHeight="1"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7"/>
      <c r="T110" s="171"/>
      <c r="U110" s="171"/>
    </row>
    <row r="114" s="1" customFormat="1" ht="6.96" customHeight="1">
      <c r="B114" s="78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80"/>
    </row>
    <row r="115" s="1" customFormat="1" ht="36.96" customHeight="1">
      <c r="B115" s="46"/>
      <c r="C115" s="27" t="s">
        <v>160</v>
      </c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1" customFormat="1" ht="6.96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 ht="30" customHeight="1">
      <c r="B117" s="46"/>
      <c r="C117" s="38" t="s">
        <v>19</v>
      </c>
      <c r="D117" s="47"/>
      <c r="E117" s="47"/>
      <c r="F117" s="155" t="str">
        <f>F6</f>
        <v>VD_Nove_Mlyny_oprava_stavebni_casti_objektu_MVE_I_etapa</v>
      </c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47"/>
      <c r="R117" s="48"/>
    </row>
    <row r="118" s="1" customFormat="1" ht="36.96" customHeight="1">
      <c r="B118" s="46"/>
      <c r="C118" s="85" t="s">
        <v>132</v>
      </c>
      <c r="D118" s="47"/>
      <c r="E118" s="47"/>
      <c r="F118" s="87" t="str">
        <f>F7</f>
        <v>SO 01.0 - Oprava stavební části MVE</v>
      </c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1" customFormat="1" ht="6.96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 ht="18" customHeight="1">
      <c r="B120" s="46"/>
      <c r="C120" s="38" t="s">
        <v>24</v>
      </c>
      <c r="D120" s="47"/>
      <c r="E120" s="47"/>
      <c r="F120" s="33" t="str">
        <f>F9</f>
        <v>Nové Mlýny</v>
      </c>
      <c r="G120" s="47"/>
      <c r="H120" s="47"/>
      <c r="I120" s="47"/>
      <c r="J120" s="47"/>
      <c r="K120" s="38" t="s">
        <v>26</v>
      </c>
      <c r="L120" s="47"/>
      <c r="M120" s="90" t="str">
        <f>IF(O9="","",O9)</f>
        <v>30. 11. 2018</v>
      </c>
      <c r="N120" s="90"/>
      <c r="O120" s="90"/>
      <c r="P120" s="90"/>
      <c r="Q120" s="47"/>
      <c r="R120" s="48"/>
    </row>
    <row r="121" s="1" customFormat="1" ht="6.96" customHeight="1"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8"/>
    </row>
    <row r="122" s="1" customFormat="1">
      <c r="B122" s="46"/>
      <c r="C122" s="38" t="s">
        <v>28</v>
      </c>
      <c r="D122" s="47"/>
      <c r="E122" s="47"/>
      <c r="F122" s="33" t="str">
        <f>E12</f>
        <v>Povodí Moravy, s.p.</v>
      </c>
      <c r="G122" s="47"/>
      <c r="H122" s="47"/>
      <c r="I122" s="47"/>
      <c r="J122" s="47"/>
      <c r="K122" s="38" t="s">
        <v>34</v>
      </c>
      <c r="L122" s="47"/>
      <c r="M122" s="33" t="str">
        <f>E18</f>
        <v>ing. Jan Hladiš</v>
      </c>
      <c r="N122" s="33"/>
      <c r="O122" s="33"/>
      <c r="P122" s="33"/>
      <c r="Q122" s="33"/>
      <c r="R122" s="48"/>
    </row>
    <row r="123" s="1" customFormat="1" ht="14.4" customHeight="1">
      <c r="B123" s="46"/>
      <c r="C123" s="38" t="s">
        <v>32</v>
      </c>
      <c r="D123" s="47"/>
      <c r="E123" s="47"/>
      <c r="F123" s="33" t="str">
        <f>IF(E15="","",E15)</f>
        <v>bude určen výběrem</v>
      </c>
      <c r="G123" s="47"/>
      <c r="H123" s="47"/>
      <c r="I123" s="47"/>
      <c r="J123" s="47"/>
      <c r="K123" s="38" t="s">
        <v>37</v>
      </c>
      <c r="L123" s="47"/>
      <c r="M123" s="33" t="str">
        <f>E21</f>
        <v xml:space="preserve"> </v>
      </c>
      <c r="N123" s="33"/>
      <c r="O123" s="33"/>
      <c r="P123" s="33"/>
      <c r="Q123" s="33"/>
      <c r="R123" s="48"/>
    </row>
    <row r="124" s="1" customFormat="1" ht="10.32" customHeight="1"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8"/>
    </row>
    <row r="125" s="8" customFormat="1" ht="29.28" customHeight="1">
      <c r="B125" s="195"/>
      <c r="C125" s="196" t="s">
        <v>161</v>
      </c>
      <c r="D125" s="197" t="s">
        <v>162</v>
      </c>
      <c r="E125" s="197" t="s">
        <v>61</v>
      </c>
      <c r="F125" s="197" t="s">
        <v>163</v>
      </c>
      <c r="G125" s="197"/>
      <c r="H125" s="197"/>
      <c r="I125" s="197"/>
      <c r="J125" s="197" t="s">
        <v>164</v>
      </c>
      <c r="K125" s="197" t="s">
        <v>165</v>
      </c>
      <c r="L125" s="197" t="s">
        <v>166</v>
      </c>
      <c r="M125" s="197"/>
      <c r="N125" s="197" t="s">
        <v>138</v>
      </c>
      <c r="O125" s="197"/>
      <c r="P125" s="197"/>
      <c r="Q125" s="198"/>
      <c r="R125" s="199"/>
      <c r="T125" s="106" t="s">
        <v>167</v>
      </c>
      <c r="U125" s="107" t="s">
        <v>43</v>
      </c>
      <c r="V125" s="107" t="s">
        <v>168</v>
      </c>
      <c r="W125" s="107" t="s">
        <v>169</v>
      </c>
      <c r="X125" s="107" t="s">
        <v>170</v>
      </c>
      <c r="Y125" s="107" t="s">
        <v>171</v>
      </c>
      <c r="Z125" s="107" t="s">
        <v>172</v>
      </c>
      <c r="AA125" s="108" t="s">
        <v>173</v>
      </c>
    </row>
    <row r="126" s="1" customFormat="1" ht="29.28" customHeight="1">
      <c r="B126" s="46"/>
      <c r="C126" s="110" t="s">
        <v>135</v>
      </c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200">
        <f>BK126</f>
        <v>0</v>
      </c>
      <c r="O126" s="201"/>
      <c r="P126" s="201"/>
      <c r="Q126" s="201"/>
      <c r="R126" s="48"/>
      <c r="T126" s="109"/>
      <c r="U126" s="67"/>
      <c r="V126" s="67"/>
      <c r="W126" s="202">
        <f>W127+W151+W279</f>
        <v>0</v>
      </c>
      <c r="X126" s="67"/>
      <c r="Y126" s="202">
        <f>Y127+Y151+Y279</f>
        <v>18.241967459999998</v>
      </c>
      <c r="Z126" s="67"/>
      <c r="AA126" s="203">
        <f>AA127+AA151+AA279</f>
        <v>5.3003839999999993</v>
      </c>
      <c r="AT126" s="22" t="s">
        <v>78</v>
      </c>
      <c r="AU126" s="22" t="s">
        <v>140</v>
      </c>
      <c r="BK126" s="204">
        <f>BK127+BK151+BK279</f>
        <v>0</v>
      </c>
    </row>
    <row r="127" s="9" customFormat="1" ht="37.44001" customHeight="1">
      <c r="B127" s="205"/>
      <c r="C127" s="206"/>
      <c r="D127" s="207" t="s">
        <v>141</v>
      </c>
      <c r="E127" s="207"/>
      <c r="F127" s="207"/>
      <c r="G127" s="207"/>
      <c r="H127" s="207"/>
      <c r="I127" s="207"/>
      <c r="J127" s="207"/>
      <c r="K127" s="207"/>
      <c r="L127" s="207"/>
      <c r="M127" s="207"/>
      <c r="N127" s="208">
        <f>BK127</f>
        <v>0</v>
      </c>
      <c r="O127" s="178"/>
      <c r="P127" s="178"/>
      <c r="Q127" s="178"/>
      <c r="R127" s="209"/>
      <c r="T127" s="210"/>
      <c r="U127" s="206"/>
      <c r="V127" s="206"/>
      <c r="W127" s="211">
        <f>W128+W138+W145+W149</f>
        <v>0</v>
      </c>
      <c r="X127" s="206"/>
      <c r="Y127" s="211">
        <f>Y128+Y138+Y145+Y149</f>
        <v>14.380799999999999</v>
      </c>
      <c r="Z127" s="206"/>
      <c r="AA127" s="212">
        <f>AA128+AA138+AA145+AA149</f>
        <v>4.0999999999999996</v>
      </c>
      <c r="AR127" s="213" t="s">
        <v>87</v>
      </c>
      <c r="AT127" s="214" t="s">
        <v>78</v>
      </c>
      <c r="AU127" s="214" t="s">
        <v>79</v>
      </c>
      <c r="AY127" s="213" t="s">
        <v>174</v>
      </c>
      <c r="BK127" s="215">
        <f>BK128+BK138+BK145+BK149</f>
        <v>0</v>
      </c>
    </row>
    <row r="128" s="9" customFormat="1" ht="19.92" customHeight="1">
      <c r="B128" s="205"/>
      <c r="C128" s="206"/>
      <c r="D128" s="216" t="s">
        <v>142</v>
      </c>
      <c r="E128" s="216"/>
      <c r="F128" s="216"/>
      <c r="G128" s="216"/>
      <c r="H128" s="216"/>
      <c r="I128" s="216"/>
      <c r="J128" s="216"/>
      <c r="K128" s="216"/>
      <c r="L128" s="216"/>
      <c r="M128" s="216"/>
      <c r="N128" s="217">
        <f>BK128</f>
        <v>0</v>
      </c>
      <c r="O128" s="218"/>
      <c r="P128" s="218"/>
      <c r="Q128" s="218"/>
      <c r="R128" s="209"/>
      <c r="T128" s="210"/>
      <c r="U128" s="206"/>
      <c r="V128" s="206"/>
      <c r="W128" s="211">
        <f>SUM(W129:W137)</f>
        <v>0</v>
      </c>
      <c r="X128" s="206"/>
      <c r="Y128" s="211">
        <f>SUM(Y129:Y137)</f>
        <v>14.380799999999999</v>
      </c>
      <c r="Z128" s="206"/>
      <c r="AA128" s="212">
        <f>SUM(AA129:AA137)</f>
        <v>3.2000000000000002</v>
      </c>
      <c r="AR128" s="213" t="s">
        <v>87</v>
      </c>
      <c r="AT128" s="214" t="s">
        <v>78</v>
      </c>
      <c r="AU128" s="214" t="s">
        <v>87</v>
      </c>
      <c r="AY128" s="213" t="s">
        <v>174</v>
      </c>
      <c r="BK128" s="215">
        <f>SUM(BK129:BK137)</f>
        <v>0</v>
      </c>
    </row>
    <row r="129" s="1" customFormat="1" ht="25.5" customHeight="1">
      <c r="B129" s="46"/>
      <c r="C129" s="219" t="s">
        <v>87</v>
      </c>
      <c r="D129" s="219" t="s">
        <v>175</v>
      </c>
      <c r="E129" s="220" t="s">
        <v>176</v>
      </c>
      <c r="F129" s="221" t="s">
        <v>177</v>
      </c>
      <c r="G129" s="221"/>
      <c r="H129" s="221"/>
      <c r="I129" s="221"/>
      <c r="J129" s="222" t="s">
        <v>178</v>
      </c>
      <c r="K129" s="223">
        <v>480</v>
      </c>
      <c r="L129" s="224">
        <v>0</v>
      </c>
      <c r="M129" s="225"/>
      <c r="N129" s="226">
        <f>ROUND(L129*K129,2)</f>
        <v>0</v>
      </c>
      <c r="O129" s="226"/>
      <c r="P129" s="226"/>
      <c r="Q129" s="226"/>
      <c r="R129" s="48"/>
      <c r="T129" s="227" t="s">
        <v>22</v>
      </c>
      <c r="U129" s="56" t="s">
        <v>44</v>
      </c>
      <c r="V129" s="47"/>
      <c r="W129" s="228">
        <f>V129*K129</f>
        <v>0</v>
      </c>
      <c r="X129" s="228">
        <v>0.023199999999999998</v>
      </c>
      <c r="Y129" s="228">
        <f>X129*K129</f>
        <v>11.135999999999999</v>
      </c>
      <c r="Z129" s="228">
        <v>0</v>
      </c>
      <c r="AA129" s="229">
        <f>Z129*K129</f>
        <v>0</v>
      </c>
      <c r="AR129" s="22" t="s">
        <v>179</v>
      </c>
      <c r="AT129" s="22" t="s">
        <v>175</v>
      </c>
      <c r="AU129" s="22" t="s">
        <v>130</v>
      </c>
      <c r="AY129" s="22" t="s">
        <v>174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22" t="s">
        <v>87</v>
      </c>
      <c r="BK129" s="142">
        <f>ROUND(L129*K129,2)</f>
        <v>0</v>
      </c>
      <c r="BL129" s="22" t="s">
        <v>179</v>
      </c>
      <c r="BM129" s="22" t="s">
        <v>180</v>
      </c>
    </row>
    <row r="130" s="10" customFormat="1" ht="16.5" customHeight="1">
      <c r="B130" s="230"/>
      <c r="C130" s="231"/>
      <c r="D130" s="231"/>
      <c r="E130" s="232" t="s">
        <v>22</v>
      </c>
      <c r="F130" s="233" t="s">
        <v>181</v>
      </c>
      <c r="G130" s="234"/>
      <c r="H130" s="234"/>
      <c r="I130" s="234"/>
      <c r="J130" s="231"/>
      <c r="K130" s="235">
        <v>455</v>
      </c>
      <c r="L130" s="231"/>
      <c r="M130" s="231"/>
      <c r="N130" s="231"/>
      <c r="O130" s="231"/>
      <c r="P130" s="231"/>
      <c r="Q130" s="231"/>
      <c r="R130" s="236"/>
      <c r="T130" s="237"/>
      <c r="U130" s="231"/>
      <c r="V130" s="231"/>
      <c r="W130" s="231"/>
      <c r="X130" s="231"/>
      <c r="Y130" s="231"/>
      <c r="Z130" s="231"/>
      <c r="AA130" s="238"/>
      <c r="AT130" s="239" t="s">
        <v>182</v>
      </c>
      <c r="AU130" s="239" t="s">
        <v>130</v>
      </c>
      <c r="AV130" s="10" t="s">
        <v>130</v>
      </c>
      <c r="AW130" s="10" t="s">
        <v>36</v>
      </c>
      <c r="AX130" s="10" t="s">
        <v>79</v>
      </c>
      <c r="AY130" s="239" t="s">
        <v>174</v>
      </c>
    </row>
    <row r="131" s="10" customFormat="1" ht="16.5" customHeight="1">
      <c r="B131" s="230"/>
      <c r="C131" s="231"/>
      <c r="D131" s="231"/>
      <c r="E131" s="232" t="s">
        <v>22</v>
      </c>
      <c r="F131" s="240" t="s">
        <v>183</v>
      </c>
      <c r="G131" s="231"/>
      <c r="H131" s="231"/>
      <c r="I131" s="231"/>
      <c r="J131" s="231"/>
      <c r="K131" s="235">
        <v>25</v>
      </c>
      <c r="L131" s="231"/>
      <c r="M131" s="231"/>
      <c r="N131" s="231"/>
      <c r="O131" s="231"/>
      <c r="P131" s="231"/>
      <c r="Q131" s="231"/>
      <c r="R131" s="236"/>
      <c r="T131" s="237"/>
      <c r="U131" s="231"/>
      <c r="V131" s="231"/>
      <c r="W131" s="231"/>
      <c r="X131" s="231"/>
      <c r="Y131" s="231"/>
      <c r="Z131" s="231"/>
      <c r="AA131" s="238"/>
      <c r="AT131" s="239" t="s">
        <v>182</v>
      </c>
      <c r="AU131" s="239" t="s">
        <v>130</v>
      </c>
      <c r="AV131" s="10" t="s">
        <v>130</v>
      </c>
      <c r="AW131" s="10" t="s">
        <v>36</v>
      </c>
      <c r="AX131" s="10" t="s">
        <v>79</v>
      </c>
      <c r="AY131" s="239" t="s">
        <v>174</v>
      </c>
    </row>
    <row r="132" s="1" customFormat="1" ht="38.25" customHeight="1">
      <c r="B132" s="46"/>
      <c r="C132" s="219" t="s">
        <v>130</v>
      </c>
      <c r="D132" s="219" t="s">
        <v>175</v>
      </c>
      <c r="E132" s="220" t="s">
        <v>184</v>
      </c>
      <c r="F132" s="221" t="s">
        <v>185</v>
      </c>
      <c r="G132" s="221"/>
      <c r="H132" s="221"/>
      <c r="I132" s="221"/>
      <c r="J132" s="222" t="s">
        <v>178</v>
      </c>
      <c r="K132" s="223">
        <v>640</v>
      </c>
      <c r="L132" s="224">
        <v>0</v>
      </c>
      <c r="M132" s="225"/>
      <c r="N132" s="226">
        <f>ROUND(L132*K132,2)</f>
        <v>0</v>
      </c>
      <c r="O132" s="226"/>
      <c r="P132" s="226"/>
      <c r="Q132" s="226"/>
      <c r="R132" s="48"/>
      <c r="T132" s="227" t="s">
        <v>22</v>
      </c>
      <c r="U132" s="56" t="s">
        <v>44</v>
      </c>
      <c r="V132" s="47"/>
      <c r="W132" s="228">
        <f>V132*K132</f>
        <v>0</v>
      </c>
      <c r="X132" s="228">
        <v>0.0050699999999999999</v>
      </c>
      <c r="Y132" s="228">
        <f>X132*K132</f>
        <v>3.2447999999999997</v>
      </c>
      <c r="Z132" s="228">
        <v>0.0050000000000000001</v>
      </c>
      <c r="AA132" s="229">
        <f>Z132*K132</f>
        <v>3.2000000000000002</v>
      </c>
      <c r="AR132" s="22" t="s">
        <v>179</v>
      </c>
      <c r="AT132" s="22" t="s">
        <v>175</v>
      </c>
      <c r="AU132" s="22" t="s">
        <v>130</v>
      </c>
      <c r="AY132" s="22" t="s">
        <v>174</v>
      </c>
      <c r="BE132" s="142">
        <f>IF(U132="základní",N132,0)</f>
        <v>0</v>
      </c>
      <c r="BF132" s="142">
        <f>IF(U132="snížená",N132,0)</f>
        <v>0</v>
      </c>
      <c r="BG132" s="142">
        <f>IF(U132="zákl. přenesená",N132,0)</f>
        <v>0</v>
      </c>
      <c r="BH132" s="142">
        <f>IF(U132="sníž. přenesená",N132,0)</f>
        <v>0</v>
      </c>
      <c r="BI132" s="142">
        <f>IF(U132="nulová",N132,0)</f>
        <v>0</v>
      </c>
      <c r="BJ132" s="22" t="s">
        <v>87</v>
      </c>
      <c r="BK132" s="142">
        <f>ROUND(L132*K132,2)</f>
        <v>0</v>
      </c>
      <c r="BL132" s="22" t="s">
        <v>179</v>
      </c>
      <c r="BM132" s="22" t="s">
        <v>186</v>
      </c>
    </row>
    <row r="133" s="10" customFormat="1" ht="16.5" customHeight="1">
      <c r="B133" s="230"/>
      <c r="C133" s="231"/>
      <c r="D133" s="231"/>
      <c r="E133" s="232" t="s">
        <v>22</v>
      </c>
      <c r="F133" s="233" t="s">
        <v>181</v>
      </c>
      <c r="G133" s="234"/>
      <c r="H133" s="234"/>
      <c r="I133" s="234"/>
      <c r="J133" s="231"/>
      <c r="K133" s="235">
        <v>455</v>
      </c>
      <c r="L133" s="231"/>
      <c r="M133" s="231"/>
      <c r="N133" s="231"/>
      <c r="O133" s="231"/>
      <c r="P133" s="231"/>
      <c r="Q133" s="231"/>
      <c r="R133" s="236"/>
      <c r="T133" s="237"/>
      <c r="U133" s="231"/>
      <c r="V133" s="231"/>
      <c r="W133" s="231"/>
      <c r="X133" s="231"/>
      <c r="Y133" s="231"/>
      <c r="Z133" s="231"/>
      <c r="AA133" s="238"/>
      <c r="AT133" s="239" t="s">
        <v>182</v>
      </c>
      <c r="AU133" s="239" t="s">
        <v>130</v>
      </c>
      <c r="AV133" s="10" t="s">
        <v>130</v>
      </c>
      <c r="AW133" s="10" t="s">
        <v>36</v>
      </c>
      <c r="AX133" s="10" t="s">
        <v>79</v>
      </c>
      <c r="AY133" s="239" t="s">
        <v>174</v>
      </c>
    </row>
    <row r="134" s="10" customFormat="1" ht="16.5" customHeight="1">
      <c r="B134" s="230"/>
      <c r="C134" s="231"/>
      <c r="D134" s="231"/>
      <c r="E134" s="232" t="s">
        <v>22</v>
      </c>
      <c r="F134" s="240" t="s">
        <v>183</v>
      </c>
      <c r="G134" s="231"/>
      <c r="H134" s="231"/>
      <c r="I134" s="231"/>
      <c r="J134" s="231"/>
      <c r="K134" s="235">
        <v>25</v>
      </c>
      <c r="L134" s="231"/>
      <c r="M134" s="231"/>
      <c r="N134" s="231"/>
      <c r="O134" s="231"/>
      <c r="P134" s="231"/>
      <c r="Q134" s="231"/>
      <c r="R134" s="236"/>
      <c r="T134" s="237"/>
      <c r="U134" s="231"/>
      <c r="V134" s="231"/>
      <c r="W134" s="231"/>
      <c r="X134" s="231"/>
      <c r="Y134" s="231"/>
      <c r="Z134" s="231"/>
      <c r="AA134" s="238"/>
      <c r="AT134" s="239" t="s">
        <v>182</v>
      </c>
      <c r="AU134" s="239" t="s">
        <v>130</v>
      </c>
      <c r="AV134" s="10" t="s">
        <v>130</v>
      </c>
      <c r="AW134" s="10" t="s">
        <v>36</v>
      </c>
      <c r="AX134" s="10" t="s">
        <v>79</v>
      </c>
      <c r="AY134" s="239" t="s">
        <v>174</v>
      </c>
    </row>
    <row r="135" s="10" customFormat="1" ht="16.5" customHeight="1">
      <c r="B135" s="230"/>
      <c r="C135" s="231"/>
      <c r="D135" s="231"/>
      <c r="E135" s="232" t="s">
        <v>22</v>
      </c>
      <c r="F135" s="240" t="s">
        <v>187</v>
      </c>
      <c r="G135" s="231"/>
      <c r="H135" s="231"/>
      <c r="I135" s="231"/>
      <c r="J135" s="231"/>
      <c r="K135" s="235">
        <v>60</v>
      </c>
      <c r="L135" s="231"/>
      <c r="M135" s="231"/>
      <c r="N135" s="231"/>
      <c r="O135" s="231"/>
      <c r="P135" s="231"/>
      <c r="Q135" s="231"/>
      <c r="R135" s="236"/>
      <c r="T135" s="237"/>
      <c r="U135" s="231"/>
      <c r="V135" s="231"/>
      <c r="W135" s="231"/>
      <c r="X135" s="231"/>
      <c r="Y135" s="231"/>
      <c r="Z135" s="231"/>
      <c r="AA135" s="238"/>
      <c r="AT135" s="239" t="s">
        <v>182</v>
      </c>
      <c r="AU135" s="239" t="s">
        <v>130</v>
      </c>
      <c r="AV135" s="10" t="s">
        <v>130</v>
      </c>
      <c r="AW135" s="10" t="s">
        <v>36</v>
      </c>
      <c r="AX135" s="10" t="s">
        <v>79</v>
      </c>
      <c r="AY135" s="239" t="s">
        <v>174</v>
      </c>
    </row>
    <row r="136" s="10" customFormat="1" ht="16.5" customHeight="1">
      <c r="B136" s="230"/>
      <c r="C136" s="231"/>
      <c r="D136" s="231"/>
      <c r="E136" s="232" t="s">
        <v>22</v>
      </c>
      <c r="F136" s="240" t="s">
        <v>188</v>
      </c>
      <c r="G136" s="231"/>
      <c r="H136" s="231"/>
      <c r="I136" s="231"/>
      <c r="J136" s="231"/>
      <c r="K136" s="235">
        <v>25</v>
      </c>
      <c r="L136" s="231"/>
      <c r="M136" s="231"/>
      <c r="N136" s="231"/>
      <c r="O136" s="231"/>
      <c r="P136" s="231"/>
      <c r="Q136" s="231"/>
      <c r="R136" s="236"/>
      <c r="T136" s="237"/>
      <c r="U136" s="231"/>
      <c r="V136" s="231"/>
      <c r="W136" s="231"/>
      <c r="X136" s="231"/>
      <c r="Y136" s="231"/>
      <c r="Z136" s="231"/>
      <c r="AA136" s="238"/>
      <c r="AT136" s="239" t="s">
        <v>182</v>
      </c>
      <c r="AU136" s="239" t="s">
        <v>130</v>
      </c>
      <c r="AV136" s="10" t="s">
        <v>130</v>
      </c>
      <c r="AW136" s="10" t="s">
        <v>36</v>
      </c>
      <c r="AX136" s="10" t="s">
        <v>79</v>
      </c>
      <c r="AY136" s="239" t="s">
        <v>174</v>
      </c>
    </row>
    <row r="137" s="10" customFormat="1" ht="16.5" customHeight="1">
      <c r="B137" s="230"/>
      <c r="C137" s="231"/>
      <c r="D137" s="231"/>
      <c r="E137" s="232" t="s">
        <v>22</v>
      </c>
      <c r="F137" s="240" t="s">
        <v>189</v>
      </c>
      <c r="G137" s="231"/>
      <c r="H137" s="231"/>
      <c r="I137" s="231"/>
      <c r="J137" s="231"/>
      <c r="K137" s="235">
        <v>75</v>
      </c>
      <c r="L137" s="231"/>
      <c r="M137" s="231"/>
      <c r="N137" s="231"/>
      <c r="O137" s="231"/>
      <c r="P137" s="231"/>
      <c r="Q137" s="231"/>
      <c r="R137" s="236"/>
      <c r="T137" s="237"/>
      <c r="U137" s="231"/>
      <c r="V137" s="231"/>
      <c r="W137" s="231"/>
      <c r="X137" s="231"/>
      <c r="Y137" s="231"/>
      <c r="Z137" s="231"/>
      <c r="AA137" s="238"/>
      <c r="AT137" s="239" t="s">
        <v>182</v>
      </c>
      <c r="AU137" s="239" t="s">
        <v>130</v>
      </c>
      <c r="AV137" s="10" t="s">
        <v>130</v>
      </c>
      <c r="AW137" s="10" t="s">
        <v>36</v>
      </c>
      <c r="AX137" s="10" t="s">
        <v>79</v>
      </c>
      <c r="AY137" s="239" t="s">
        <v>174</v>
      </c>
    </row>
    <row r="138" s="9" customFormat="1" ht="29.88" customHeight="1">
      <c r="B138" s="205"/>
      <c r="C138" s="206"/>
      <c r="D138" s="216" t="s">
        <v>143</v>
      </c>
      <c r="E138" s="216"/>
      <c r="F138" s="216"/>
      <c r="G138" s="216"/>
      <c r="H138" s="216"/>
      <c r="I138" s="216"/>
      <c r="J138" s="216"/>
      <c r="K138" s="216"/>
      <c r="L138" s="216"/>
      <c r="M138" s="216"/>
      <c r="N138" s="217">
        <f>BK138</f>
        <v>0</v>
      </c>
      <c r="O138" s="218"/>
      <c r="P138" s="218"/>
      <c r="Q138" s="218"/>
      <c r="R138" s="209"/>
      <c r="T138" s="210"/>
      <c r="U138" s="206"/>
      <c r="V138" s="206"/>
      <c r="W138" s="211">
        <f>SUM(W139:W144)</f>
        <v>0</v>
      </c>
      <c r="X138" s="206"/>
      <c r="Y138" s="211">
        <f>SUM(Y139:Y144)</f>
        <v>0</v>
      </c>
      <c r="Z138" s="206"/>
      <c r="AA138" s="212">
        <f>SUM(AA139:AA144)</f>
        <v>0.89999999999999991</v>
      </c>
      <c r="AR138" s="213" t="s">
        <v>87</v>
      </c>
      <c r="AT138" s="214" t="s">
        <v>78</v>
      </c>
      <c r="AU138" s="214" t="s">
        <v>87</v>
      </c>
      <c r="AY138" s="213" t="s">
        <v>174</v>
      </c>
      <c r="BK138" s="215">
        <f>SUM(BK139:BK144)</f>
        <v>0</v>
      </c>
    </row>
    <row r="139" s="1" customFormat="1" ht="38.25" customHeight="1">
      <c r="B139" s="46"/>
      <c r="C139" s="219" t="s">
        <v>190</v>
      </c>
      <c r="D139" s="219" t="s">
        <v>175</v>
      </c>
      <c r="E139" s="220" t="s">
        <v>191</v>
      </c>
      <c r="F139" s="221" t="s">
        <v>192</v>
      </c>
      <c r="G139" s="221"/>
      <c r="H139" s="221"/>
      <c r="I139" s="221"/>
      <c r="J139" s="222" t="s">
        <v>178</v>
      </c>
      <c r="K139" s="223">
        <v>884</v>
      </c>
      <c r="L139" s="224">
        <v>0</v>
      </c>
      <c r="M139" s="225"/>
      <c r="N139" s="226">
        <f>ROUND(L139*K139,2)</f>
        <v>0</v>
      </c>
      <c r="O139" s="226"/>
      <c r="P139" s="226"/>
      <c r="Q139" s="226"/>
      <c r="R139" s="48"/>
      <c r="T139" s="227" t="s">
        <v>22</v>
      </c>
      <c r="U139" s="56" t="s">
        <v>44</v>
      </c>
      <c r="V139" s="47"/>
      <c r="W139" s="228">
        <f>V139*K139</f>
        <v>0</v>
      </c>
      <c r="X139" s="228">
        <v>0</v>
      </c>
      <c r="Y139" s="228">
        <f>X139*K139</f>
        <v>0</v>
      </c>
      <c r="Z139" s="228">
        <v>0</v>
      </c>
      <c r="AA139" s="229">
        <f>Z139*K139</f>
        <v>0</v>
      </c>
      <c r="AR139" s="22" t="s">
        <v>179</v>
      </c>
      <c r="AT139" s="22" t="s">
        <v>175</v>
      </c>
      <c r="AU139" s="22" t="s">
        <v>130</v>
      </c>
      <c r="AY139" s="22" t="s">
        <v>174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22" t="s">
        <v>87</v>
      </c>
      <c r="BK139" s="142">
        <f>ROUND(L139*K139,2)</f>
        <v>0</v>
      </c>
      <c r="BL139" s="22" t="s">
        <v>179</v>
      </c>
      <c r="BM139" s="22" t="s">
        <v>193</v>
      </c>
    </row>
    <row r="140" s="1" customFormat="1" ht="38.25" customHeight="1">
      <c r="B140" s="46"/>
      <c r="C140" s="219" t="s">
        <v>179</v>
      </c>
      <c r="D140" s="219" t="s">
        <v>175</v>
      </c>
      <c r="E140" s="220" t="s">
        <v>194</v>
      </c>
      <c r="F140" s="221" t="s">
        <v>195</v>
      </c>
      <c r="G140" s="221"/>
      <c r="H140" s="221"/>
      <c r="I140" s="221"/>
      <c r="J140" s="222" t="s">
        <v>178</v>
      </c>
      <c r="K140" s="223">
        <v>26520</v>
      </c>
      <c r="L140" s="224">
        <v>0</v>
      </c>
      <c r="M140" s="225"/>
      <c r="N140" s="226">
        <f>ROUND(L140*K140,2)</f>
        <v>0</v>
      </c>
      <c r="O140" s="226"/>
      <c r="P140" s="226"/>
      <c r="Q140" s="226"/>
      <c r="R140" s="48"/>
      <c r="T140" s="227" t="s">
        <v>22</v>
      </c>
      <c r="U140" s="56" t="s">
        <v>44</v>
      </c>
      <c r="V140" s="47"/>
      <c r="W140" s="228">
        <f>V140*K140</f>
        <v>0</v>
      </c>
      <c r="X140" s="228">
        <v>0</v>
      </c>
      <c r="Y140" s="228">
        <f>X140*K140</f>
        <v>0</v>
      </c>
      <c r="Z140" s="228">
        <v>0</v>
      </c>
      <c r="AA140" s="229">
        <f>Z140*K140</f>
        <v>0</v>
      </c>
      <c r="AR140" s="22" t="s">
        <v>179</v>
      </c>
      <c r="AT140" s="22" t="s">
        <v>175</v>
      </c>
      <c r="AU140" s="22" t="s">
        <v>130</v>
      </c>
      <c r="AY140" s="22" t="s">
        <v>174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22" t="s">
        <v>87</v>
      </c>
      <c r="BK140" s="142">
        <f>ROUND(L140*K140,2)</f>
        <v>0</v>
      </c>
      <c r="BL140" s="22" t="s">
        <v>179</v>
      </c>
      <c r="BM140" s="22" t="s">
        <v>196</v>
      </c>
    </row>
    <row r="141" s="10" customFormat="1" ht="16.5" customHeight="1">
      <c r="B141" s="230"/>
      <c r="C141" s="231"/>
      <c r="D141" s="231"/>
      <c r="E141" s="232" t="s">
        <v>22</v>
      </c>
      <c r="F141" s="233" t="s">
        <v>197</v>
      </c>
      <c r="G141" s="234"/>
      <c r="H141" s="234"/>
      <c r="I141" s="234"/>
      <c r="J141" s="231"/>
      <c r="K141" s="235">
        <v>26520</v>
      </c>
      <c r="L141" s="231"/>
      <c r="M141" s="231"/>
      <c r="N141" s="231"/>
      <c r="O141" s="231"/>
      <c r="P141" s="231"/>
      <c r="Q141" s="231"/>
      <c r="R141" s="236"/>
      <c r="T141" s="237"/>
      <c r="U141" s="231"/>
      <c r="V141" s="231"/>
      <c r="W141" s="231"/>
      <c r="X141" s="231"/>
      <c r="Y141" s="231"/>
      <c r="Z141" s="231"/>
      <c r="AA141" s="238"/>
      <c r="AT141" s="239" t="s">
        <v>182</v>
      </c>
      <c r="AU141" s="239" t="s">
        <v>130</v>
      </c>
      <c r="AV141" s="10" t="s">
        <v>130</v>
      </c>
      <c r="AW141" s="10" t="s">
        <v>36</v>
      </c>
      <c r="AX141" s="10" t="s">
        <v>87</v>
      </c>
      <c r="AY141" s="239" t="s">
        <v>174</v>
      </c>
    </row>
    <row r="142" s="1" customFormat="1" ht="38.25" customHeight="1">
      <c r="B142" s="46"/>
      <c r="C142" s="219" t="s">
        <v>198</v>
      </c>
      <c r="D142" s="219" t="s">
        <v>175</v>
      </c>
      <c r="E142" s="220" t="s">
        <v>199</v>
      </c>
      <c r="F142" s="221" t="s">
        <v>200</v>
      </c>
      <c r="G142" s="221"/>
      <c r="H142" s="221"/>
      <c r="I142" s="221"/>
      <c r="J142" s="222" t="s">
        <v>178</v>
      </c>
      <c r="K142" s="223">
        <v>884</v>
      </c>
      <c r="L142" s="224">
        <v>0</v>
      </c>
      <c r="M142" s="225"/>
      <c r="N142" s="226">
        <f>ROUND(L142*K142,2)</f>
        <v>0</v>
      </c>
      <c r="O142" s="226"/>
      <c r="P142" s="226"/>
      <c r="Q142" s="226"/>
      <c r="R142" s="48"/>
      <c r="T142" s="227" t="s">
        <v>22</v>
      </c>
      <c r="U142" s="56" t="s">
        <v>44</v>
      </c>
      <c r="V142" s="47"/>
      <c r="W142" s="228">
        <f>V142*K142</f>
        <v>0</v>
      </c>
      <c r="X142" s="228">
        <v>0</v>
      </c>
      <c r="Y142" s="228">
        <f>X142*K142</f>
        <v>0</v>
      </c>
      <c r="Z142" s="228">
        <v>0</v>
      </c>
      <c r="AA142" s="229">
        <f>Z142*K142</f>
        <v>0</v>
      </c>
      <c r="AR142" s="22" t="s">
        <v>179</v>
      </c>
      <c r="AT142" s="22" t="s">
        <v>175</v>
      </c>
      <c r="AU142" s="22" t="s">
        <v>130</v>
      </c>
      <c r="AY142" s="22" t="s">
        <v>174</v>
      </c>
      <c r="BE142" s="142">
        <f>IF(U142="základní",N142,0)</f>
        <v>0</v>
      </c>
      <c r="BF142" s="142">
        <f>IF(U142="snížená",N142,0)</f>
        <v>0</v>
      </c>
      <c r="BG142" s="142">
        <f>IF(U142="zákl. přenesená",N142,0)</f>
        <v>0</v>
      </c>
      <c r="BH142" s="142">
        <f>IF(U142="sníž. přenesená",N142,0)</f>
        <v>0</v>
      </c>
      <c r="BI142" s="142">
        <f>IF(U142="nulová",N142,0)</f>
        <v>0</v>
      </c>
      <c r="BJ142" s="22" t="s">
        <v>87</v>
      </c>
      <c r="BK142" s="142">
        <f>ROUND(L142*K142,2)</f>
        <v>0</v>
      </c>
      <c r="BL142" s="22" t="s">
        <v>179</v>
      </c>
      <c r="BM142" s="22" t="s">
        <v>201</v>
      </c>
    </row>
    <row r="143" s="1" customFormat="1" ht="16.5" customHeight="1">
      <c r="B143" s="46"/>
      <c r="C143" s="219" t="s">
        <v>202</v>
      </c>
      <c r="D143" s="219" t="s">
        <v>175</v>
      </c>
      <c r="E143" s="220" t="s">
        <v>203</v>
      </c>
      <c r="F143" s="221" t="s">
        <v>204</v>
      </c>
      <c r="G143" s="221"/>
      <c r="H143" s="221"/>
      <c r="I143" s="221"/>
      <c r="J143" s="222" t="s">
        <v>205</v>
      </c>
      <c r="K143" s="223">
        <v>1</v>
      </c>
      <c r="L143" s="224">
        <v>0</v>
      </c>
      <c r="M143" s="225"/>
      <c r="N143" s="226">
        <f>ROUND(L143*K143,2)</f>
        <v>0</v>
      </c>
      <c r="O143" s="226"/>
      <c r="P143" s="226"/>
      <c r="Q143" s="226"/>
      <c r="R143" s="48"/>
      <c r="T143" s="227" t="s">
        <v>22</v>
      </c>
      <c r="U143" s="56" t="s">
        <v>44</v>
      </c>
      <c r="V143" s="47"/>
      <c r="W143" s="228">
        <f>V143*K143</f>
        <v>0</v>
      </c>
      <c r="X143" s="228">
        <v>0</v>
      </c>
      <c r="Y143" s="228">
        <f>X143*K143</f>
        <v>0</v>
      </c>
      <c r="Z143" s="228">
        <v>0</v>
      </c>
      <c r="AA143" s="229">
        <f>Z143*K143</f>
        <v>0</v>
      </c>
      <c r="AR143" s="22" t="s">
        <v>179</v>
      </c>
      <c r="AT143" s="22" t="s">
        <v>175</v>
      </c>
      <c r="AU143" s="22" t="s">
        <v>130</v>
      </c>
      <c r="AY143" s="22" t="s">
        <v>174</v>
      </c>
      <c r="BE143" s="142">
        <f>IF(U143="základní",N143,0)</f>
        <v>0</v>
      </c>
      <c r="BF143" s="142">
        <f>IF(U143="snížená",N143,0)</f>
        <v>0</v>
      </c>
      <c r="BG143" s="142">
        <f>IF(U143="zákl. přenesená",N143,0)</f>
        <v>0</v>
      </c>
      <c r="BH143" s="142">
        <f>IF(U143="sníž. přenesená",N143,0)</f>
        <v>0</v>
      </c>
      <c r="BI143" s="142">
        <f>IF(U143="nulová",N143,0)</f>
        <v>0</v>
      </c>
      <c r="BJ143" s="22" t="s">
        <v>87</v>
      </c>
      <c r="BK143" s="142">
        <f>ROUND(L143*K143,2)</f>
        <v>0</v>
      </c>
      <c r="BL143" s="22" t="s">
        <v>179</v>
      </c>
      <c r="BM143" s="22" t="s">
        <v>206</v>
      </c>
    </row>
    <row r="144" s="1" customFormat="1" ht="25.5" customHeight="1">
      <c r="B144" s="46"/>
      <c r="C144" s="219" t="s">
        <v>207</v>
      </c>
      <c r="D144" s="219" t="s">
        <v>175</v>
      </c>
      <c r="E144" s="220" t="s">
        <v>208</v>
      </c>
      <c r="F144" s="221" t="s">
        <v>209</v>
      </c>
      <c r="G144" s="221"/>
      <c r="H144" s="221"/>
      <c r="I144" s="221"/>
      <c r="J144" s="222" t="s">
        <v>178</v>
      </c>
      <c r="K144" s="223">
        <v>5</v>
      </c>
      <c r="L144" s="224">
        <v>0</v>
      </c>
      <c r="M144" s="225"/>
      <c r="N144" s="226">
        <f>ROUND(L144*K144,2)</f>
        <v>0</v>
      </c>
      <c r="O144" s="226"/>
      <c r="P144" s="226"/>
      <c r="Q144" s="226"/>
      <c r="R144" s="48"/>
      <c r="T144" s="227" t="s">
        <v>22</v>
      </c>
      <c r="U144" s="56" t="s">
        <v>44</v>
      </c>
      <c r="V144" s="47"/>
      <c r="W144" s="228">
        <f>V144*K144</f>
        <v>0</v>
      </c>
      <c r="X144" s="228">
        <v>0</v>
      </c>
      <c r="Y144" s="228">
        <f>X144*K144</f>
        <v>0</v>
      </c>
      <c r="Z144" s="228">
        <v>0.17999999999999999</v>
      </c>
      <c r="AA144" s="229">
        <f>Z144*K144</f>
        <v>0.89999999999999991</v>
      </c>
      <c r="AR144" s="22" t="s">
        <v>179</v>
      </c>
      <c r="AT144" s="22" t="s">
        <v>175</v>
      </c>
      <c r="AU144" s="22" t="s">
        <v>130</v>
      </c>
      <c r="AY144" s="22" t="s">
        <v>174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22" t="s">
        <v>87</v>
      </c>
      <c r="BK144" s="142">
        <f>ROUND(L144*K144,2)</f>
        <v>0</v>
      </c>
      <c r="BL144" s="22" t="s">
        <v>179</v>
      </c>
      <c r="BM144" s="22" t="s">
        <v>210</v>
      </c>
    </row>
    <row r="145" s="9" customFormat="1" ht="29.88" customHeight="1">
      <c r="B145" s="205"/>
      <c r="C145" s="206"/>
      <c r="D145" s="216" t="s">
        <v>144</v>
      </c>
      <c r="E145" s="216"/>
      <c r="F145" s="216"/>
      <c r="G145" s="216"/>
      <c r="H145" s="216"/>
      <c r="I145" s="216"/>
      <c r="J145" s="216"/>
      <c r="K145" s="216"/>
      <c r="L145" s="216"/>
      <c r="M145" s="216"/>
      <c r="N145" s="241">
        <f>BK145</f>
        <v>0</v>
      </c>
      <c r="O145" s="242"/>
      <c r="P145" s="242"/>
      <c r="Q145" s="242"/>
      <c r="R145" s="209"/>
      <c r="T145" s="210"/>
      <c r="U145" s="206"/>
      <c r="V145" s="206"/>
      <c r="W145" s="211">
        <f>SUM(W146:W148)</f>
        <v>0</v>
      </c>
      <c r="X145" s="206"/>
      <c r="Y145" s="211">
        <f>SUM(Y146:Y148)</f>
        <v>0</v>
      </c>
      <c r="Z145" s="206"/>
      <c r="AA145" s="212">
        <f>SUM(AA146:AA148)</f>
        <v>0</v>
      </c>
      <c r="AR145" s="213" t="s">
        <v>87</v>
      </c>
      <c r="AT145" s="214" t="s">
        <v>78</v>
      </c>
      <c r="AU145" s="214" t="s">
        <v>87</v>
      </c>
      <c r="AY145" s="213" t="s">
        <v>174</v>
      </c>
      <c r="BK145" s="215">
        <f>SUM(BK146:BK148)</f>
        <v>0</v>
      </c>
    </row>
    <row r="146" s="1" customFormat="1" ht="25.5" customHeight="1">
      <c r="B146" s="46"/>
      <c r="C146" s="219" t="s">
        <v>211</v>
      </c>
      <c r="D146" s="219" t="s">
        <v>175</v>
      </c>
      <c r="E146" s="220" t="s">
        <v>212</v>
      </c>
      <c r="F146" s="221" t="s">
        <v>213</v>
      </c>
      <c r="G146" s="221"/>
      <c r="H146" s="221"/>
      <c r="I146" s="221"/>
      <c r="J146" s="222" t="s">
        <v>214</v>
      </c>
      <c r="K146" s="223">
        <v>15.519</v>
      </c>
      <c r="L146" s="224">
        <v>0</v>
      </c>
      <c r="M146" s="225"/>
      <c r="N146" s="226">
        <f>ROUND(L146*K146,2)</f>
        <v>0</v>
      </c>
      <c r="O146" s="226"/>
      <c r="P146" s="226"/>
      <c r="Q146" s="226"/>
      <c r="R146" s="48"/>
      <c r="T146" s="227" t="s">
        <v>22</v>
      </c>
      <c r="U146" s="56" t="s">
        <v>44</v>
      </c>
      <c r="V146" s="47"/>
      <c r="W146" s="228">
        <f>V146*K146</f>
        <v>0</v>
      </c>
      <c r="X146" s="228">
        <v>0</v>
      </c>
      <c r="Y146" s="228">
        <f>X146*K146</f>
        <v>0</v>
      </c>
      <c r="Z146" s="228">
        <v>0</v>
      </c>
      <c r="AA146" s="229">
        <f>Z146*K146</f>
        <v>0</v>
      </c>
      <c r="AR146" s="22" t="s">
        <v>179</v>
      </c>
      <c r="AT146" s="22" t="s">
        <v>175</v>
      </c>
      <c r="AU146" s="22" t="s">
        <v>130</v>
      </c>
      <c r="AY146" s="22" t="s">
        <v>174</v>
      </c>
      <c r="BE146" s="142">
        <f>IF(U146="základní",N146,0)</f>
        <v>0</v>
      </c>
      <c r="BF146" s="142">
        <f>IF(U146="snížená",N146,0)</f>
        <v>0</v>
      </c>
      <c r="BG146" s="142">
        <f>IF(U146="zákl. přenesená",N146,0)</f>
        <v>0</v>
      </c>
      <c r="BH146" s="142">
        <f>IF(U146="sníž. přenesená",N146,0)</f>
        <v>0</v>
      </c>
      <c r="BI146" s="142">
        <f>IF(U146="nulová",N146,0)</f>
        <v>0</v>
      </c>
      <c r="BJ146" s="22" t="s">
        <v>87</v>
      </c>
      <c r="BK146" s="142">
        <f>ROUND(L146*K146,2)</f>
        <v>0</v>
      </c>
      <c r="BL146" s="22" t="s">
        <v>179</v>
      </c>
      <c r="BM146" s="22" t="s">
        <v>215</v>
      </c>
    </row>
    <row r="147" s="1" customFormat="1" ht="25.5" customHeight="1">
      <c r="B147" s="46"/>
      <c r="C147" s="219" t="s">
        <v>216</v>
      </c>
      <c r="D147" s="219" t="s">
        <v>175</v>
      </c>
      <c r="E147" s="220" t="s">
        <v>217</v>
      </c>
      <c r="F147" s="221" t="s">
        <v>218</v>
      </c>
      <c r="G147" s="221"/>
      <c r="H147" s="221"/>
      <c r="I147" s="221"/>
      <c r="J147" s="222" t="s">
        <v>214</v>
      </c>
      <c r="K147" s="223">
        <v>5.2999999999999998</v>
      </c>
      <c r="L147" s="224">
        <v>0</v>
      </c>
      <c r="M147" s="225"/>
      <c r="N147" s="226">
        <f>ROUND(L147*K147,2)</f>
        <v>0</v>
      </c>
      <c r="O147" s="226"/>
      <c r="P147" s="226"/>
      <c r="Q147" s="226"/>
      <c r="R147" s="48"/>
      <c r="T147" s="227" t="s">
        <v>22</v>
      </c>
      <c r="U147" s="56" t="s">
        <v>44</v>
      </c>
      <c r="V147" s="47"/>
      <c r="W147" s="228">
        <f>V147*K147</f>
        <v>0</v>
      </c>
      <c r="X147" s="228">
        <v>0</v>
      </c>
      <c r="Y147" s="228">
        <f>X147*K147</f>
        <v>0</v>
      </c>
      <c r="Z147" s="228">
        <v>0</v>
      </c>
      <c r="AA147" s="229">
        <f>Z147*K147</f>
        <v>0</v>
      </c>
      <c r="AR147" s="22" t="s">
        <v>179</v>
      </c>
      <c r="AT147" s="22" t="s">
        <v>175</v>
      </c>
      <c r="AU147" s="22" t="s">
        <v>130</v>
      </c>
      <c r="AY147" s="22" t="s">
        <v>174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22" t="s">
        <v>87</v>
      </c>
      <c r="BK147" s="142">
        <f>ROUND(L147*K147,2)</f>
        <v>0</v>
      </c>
      <c r="BL147" s="22" t="s">
        <v>179</v>
      </c>
      <c r="BM147" s="22" t="s">
        <v>219</v>
      </c>
    </row>
    <row r="148" s="1" customFormat="1" ht="25.5" customHeight="1">
      <c r="B148" s="46"/>
      <c r="C148" s="219" t="s">
        <v>220</v>
      </c>
      <c r="D148" s="219" t="s">
        <v>175</v>
      </c>
      <c r="E148" s="220" t="s">
        <v>221</v>
      </c>
      <c r="F148" s="221" t="s">
        <v>222</v>
      </c>
      <c r="G148" s="221"/>
      <c r="H148" s="221"/>
      <c r="I148" s="221"/>
      <c r="J148" s="222" t="s">
        <v>214</v>
      </c>
      <c r="K148" s="223">
        <v>127.2</v>
      </c>
      <c r="L148" s="224">
        <v>0</v>
      </c>
      <c r="M148" s="225"/>
      <c r="N148" s="226">
        <f>ROUND(L148*K148,2)</f>
        <v>0</v>
      </c>
      <c r="O148" s="226"/>
      <c r="P148" s="226"/>
      <c r="Q148" s="226"/>
      <c r="R148" s="48"/>
      <c r="T148" s="227" t="s">
        <v>22</v>
      </c>
      <c r="U148" s="56" t="s">
        <v>44</v>
      </c>
      <c r="V148" s="47"/>
      <c r="W148" s="228">
        <f>V148*K148</f>
        <v>0</v>
      </c>
      <c r="X148" s="228">
        <v>0</v>
      </c>
      <c r="Y148" s="228">
        <f>X148*K148</f>
        <v>0</v>
      </c>
      <c r="Z148" s="228">
        <v>0</v>
      </c>
      <c r="AA148" s="229">
        <f>Z148*K148</f>
        <v>0</v>
      </c>
      <c r="AR148" s="22" t="s">
        <v>179</v>
      </c>
      <c r="AT148" s="22" t="s">
        <v>175</v>
      </c>
      <c r="AU148" s="22" t="s">
        <v>130</v>
      </c>
      <c r="AY148" s="22" t="s">
        <v>174</v>
      </c>
      <c r="BE148" s="142">
        <f>IF(U148="základní",N148,0)</f>
        <v>0</v>
      </c>
      <c r="BF148" s="142">
        <f>IF(U148="snížená",N148,0)</f>
        <v>0</v>
      </c>
      <c r="BG148" s="142">
        <f>IF(U148="zákl. přenesená",N148,0)</f>
        <v>0</v>
      </c>
      <c r="BH148" s="142">
        <f>IF(U148="sníž. přenesená",N148,0)</f>
        <v>0</v>
      </c>
      <c r="BI148" s="142">
        <f>IF(U148="nulová",N148,0)</f>
        <v>0</v>
      </c>
      <c r="BJ148" s="22" t="s">
        <v>87</v>
      </c>
      <c r="BK148" s="142">
        <f>ROUND(L148*K148,2)</f>
        <v>0</v>
      </c>
      <c r="BL148" s="22" t="s">
        <v>179</v>
      </c>
      <c r="BM148" s="22" t="s">
        <v>223</v>
      </c>
    </row>
    <row r="149" s="9" customFormat="1" ht="29.88" customHeight="1">
      <c r="B149" s="205"/>
      <c r="C149" s="206"/>
      <c r="D149" s="216" t="s">
        <v>145</v>
      </c>
      <c r="E149" s="216"/>
      <c r="F149" s="216"/>
      <c r="G149" s="216"/>
      <c r="H149" s="216"/>
      <c r="I149" s="216"/>
      <c r="J149" s="216"/>
      <c r="K149" s="216"/>
      <c r="L149" s="216"/>
      <c r="M149" s="216"/>
      <c r="N149" s="241">
        <f>BK149</f>
        <v>0</v>
      </c>
      <c r="O149" s="242"/>
      <c r="P149" s="242"/>
      <c r="Q149" s="242"/>
      <c r="R149" s="209"/>
      <c r="T149" s="210"/>
      <c r="U149" s="206"/>
      <c r="V149" s="206"/>
      <c r="W149" s="211">
        <f>W150</f>
        <v>0</v>
      </c>
      <c r="X149" s="206"/>
      <c r="Y149" s="211">
        <f>Y150</f>
        <v>0</v>
      </c>
      <c r="Z149" s="206"/>
      <c r="AA149" s="212">
        <f>AA150</f>
        <v>0</v>
      </c>
      <c r="AR149" s="213" t="s">
        <v>87</v>
      </c>
      <c r="AT149" s="214" t="s">
        <v>78</v>
      </c>
      <c r="AU149" s="214" t="s">
        <v>87</v>
      </c>
      <c r="AY149" s="213" t="s">
        <v>174</v>
      </c>
      <c r="BK149" s="215">
        <f>BK150</f>
        <v>0</v>
      </c>
    </row>
    <row r="150" s="1" customFormat="1" ht="25.5" customHeight="1">
      <c r="B150" s="46"/>
      <c r="C150" s="219" t="s">
        <v>224</v>
      </c>
      <c r="D150" s="219" t="s">
        <v>175</v>
      </c>
      <c r="E150" s="220" t="s">
        <v>225</v>
      </c>
      <c r="F150" s="221" t="s">
        <v>226</v>
      </c>
      <c r="G150" s="221"/>
      <c r="H150" s="221"/>
      <c r="I150" s="221"/>
      <c r="J150" s="222" t="s">
        <v>214</v>
      </c>
      <c r="K150" s="223">
        <v>14.676</v>
      </c>
      <c r="L150" s="224">
        <v>0</v>
      </c>
      <c r="M150" s="225"/>
      <c r="N150" s="226">
        <f>ROUND(L150*K150,2)</f>
        <v>0</v>
      </c>
      <c r="O150" s="226"/>
      <c r="P150" s="226"/>
      <c r="Q150" s="226"/>
      <c r="R150" s="48"/>
      <c r="T150" s="227" t="s">
        <v>22</v>
      </c>
      <c r="U150" s="56" t="s">
        <v>44</v>
      </c>
      <c r="V150" s="47"/>
      <c r="W150" s="228">
        <f>V150*K150</f>
        <v>0</v>
      </c>
      <c r="X150" s="228">
        <v>0</v>
      </c>
      <c r="Y150" s="228">
        <f>X150*K150</f>
        <v>0</v>
      </c>
      <c r="Z150" s="228">
        <v>0</v>
      </c>
      <c r="AA150" s="229">
        <f>Z150*K150</f>
        <v>0</v>
      </c>
      <c r="AR150" s="22" t="s">
        <v>179</v>
      </c>
      <c r="AT150" s="22" t="s">
        <v>175</v>
      </c>
      <c r="AU150" s="22" t="s">
        <v>130</v>
      </c>
      <c r="AY150" s="22" t="s">
        <v>174</v>
      </c>
      <c r="BE150" s="142">
        <f>IF(U150="základní",N150,0)</f>
        <v>0</v>
      </c>
      <c r="BF150" s="142">
        <f>IF(U150="snížená",N150,0)</f>
        <v>0</v>
      </c>
      <c r="BG150" s="142">
        <f>IF(U150="zákl. přenesená",N150,0)</f>
        <v>0</v>
      </c>
      <c r="BH150" s="142">
        <f>IF(U150="sníž. přenesená",N150,0)</f>
        <v>0</v>
      </c>
      <c r="BI150" s="142">
        <f>IF(U150="nulová",N150,0)</f>
        <v>0</v>
      </c>
      <c r="BJ150" s="22" t="s">
        <v>87</v>
      </c>
      <c r="BK150" s="142">
        <f>ROUND(L150*K150,2)</f>
        <v>0</v>
      </c>
      <c r="BL150" s="22" t="s">
        <v>179</v>
      </c>
      <c r="BM150" s="22" t="s">
        <v>227</v>
      </c>
    </row>
    <row r="151" s="9" customFormat="1" ht="37.44001" customHeight="1">
      <c r="B151" s="205"/>
      <c r="C151" s="206"/>
      <c r="D151" s="207" t="s">
        <v>146</v>
      </c>
      <c r="E151" s="207"/>
      <c r="F151" s="207"/>
      <c r="G151" s="207"/>
      <c r="H151" s="207"/>
      <c r="I151" s="207"/>
      <c r="J151" s="207"/>
      <c r="K151" s="207"/>
      <c r="L151" s="207"/>
      <c r="M151" s="207"/>
      <c r="N151" s="243">
        <f>BK151</f>
        <v>0</v>
      </c>
      <c r="O151" s="244"/>
      <c r="P151" s="244"/>
      <c r="Q151" s="244"/>
      <c r="R151" s="209"/>
      <c r="T151" s="210"/>
      <c r="U151" s="206"/>
      <c r="V151" s="206"/>
      <c r="W151" s="211">
        <f>W152+W160+W237+W255+W270</f>
        <v>0</v>
      </c>
      <c r="X151" s="206"/>
      <c r="Y151" s="211">
        <f>Y152+Y160+Y237+Y255+Y270</f>
        <v>3.8611674599999999</v>
      </c>
      <c r="Z151" s="206"/>
      <c r="AA151" s="212">
        <f>AA152+AA160+AA237+AA255+AA270</f>
        <v>1.2003840000000001</v>
      </c>
      <c r="AR151" s="213" t="s">
        <v>130</v>
      </c>
      <c r="AT151" s="214" t="s">
        <v>78</v>
      </c>
      <c r="AU151" s="214" t="s">
        <v>79</v>
      </c>
      <c r="AY151" s="213" t="s">
        <v>174</v>
      </c>
      <c r="BK151" s="215">
        <f>BK152+BK160+BK237+BK255+BK270</f>
        <v>0</v>
      </c>
    </row>
    <row r="152" s="9" customFormat="1" ht="19.92" customHeight="1">
      <c r="B152" s="205"/>
      <c r="C152" s="206"/>
      <c r="D152" s="216" t="s">
        <v>147</v>
      </c>
      <c r="E152" s="216"/>
      <c r="F152" s="216"/>
      <c r="G152" s="216"/>
      <c r="H152" s="216"/>
      <c r="I152" s="216"/>
      <c r="J152" s="216"/>
      <c r="K152" s="216"/>
      <c r="L152" s="216"/>
      <c r="M152" s="216"/>
      <c r="N152" s="217">
        <f>BK152</f>
        <v>0</v>
      </c>
      <c r="O152" s="218"/>
      <c r="P152" s="218"/>
      <c r="Q152" s="218"/>
      <c r="R152" s="209"/>
      <c r="T152" s="210"/>
      <c r="U152" s="206"/>
      <c r="V152" s="206"/>
      <c r="W152" s="211">
        <f>SUM(W153:W159)</f>
        <v>0</v>
      </c>
      <c r="X152" s="206"/>
      <c r="Y152" s="211">
        <f>SUM(Y153:Y159)</f>
        <v>0.27923750000000003</v>
      </c>
      <c r="Z152" s="206"/>
      <c r="AA152" s="212">
        <f>SUM(AA153:AA159)</f>
        <v>0</v>
      </c>
      <c r="AR152" s="213" t="s">
        <v>130</v>
      </c>
      <c r="AT152" s="214" t="s">
        <v>78</v>
      </c>
      <c r="AU152" s="214" t="s">
        <v>87</v>
      </c>
      <c r="AY152" s="213" t="s">
        <v>174</v>
      </c>
      <c r="BK152" s="215">
        <f>SUM(BK153:BK159)</f>
        <v>0</v>
      </c>
    </row>
    <row r="153" s="1" customFormat="1" ht="25.5" customHeight="1">
      <c r="B153" s="46"/>
      <c r="C153" s="219" t="s">
        <v>228</v>
      </c>
      <c r="D153" s="219" t="s">
        <v>175</v>
      </c>
      <c r="E153" s="220" t="s">
        <v>229</v>
      </c>
      <c r="F153" s="221" t="s">
        <v>230</v>
      </c>
      <c r="G153" s="221"/>
      <c r="H153" s="221"/>
      <c r="I153" s="221"/>
      <c r="J153" s="222" t="s">
        <v>231</v>
      </c>
      <c r="K153" s="223">
        <v>59</v>
      </c>
      <c r="L153" s="224">
        <v>0</v>
      </c>
      <c r="M153" s="225"/>
      <c r="N153" s="226">
        <f>ROUND(L153*K153,2)</f>
        <v>0</v>
      </c>
      <c r="O153" s="226"/>
      <c r="P153" s="226"/>
      <c r="Q153" s="226"/>
      <c r="R153" s="48"/>
      <c r="T153" s="227" t="s">
        <v>22</v>
      </c>
      <c r="U153" s="56" t="s">
        <v>44</v>
      </c>
      <c r="V153" s="47"/>
      <c r="W153" s="228">
        <f>V153*K153</f>
        <v>0</v>
      </c>
      <c r="X153" s="228">
        <v>4.0000000000000003E-05</v>
      </c>
      <c r="Y153" s="228">
        <f>X153*K153</f>
        <v>0.0023600000000000001</v>
      </c>
      <c r="Z153" s="228">
        <v>0</v>
      </c>
      <c r="AA153" s="229">
        <f>Z153*K153</f>
        <v>0</v>
      </c>
      <c r="AR153" s="22" t="s">
        <v>232</v>
      </c>
      <c r="AT153" s="22" t="s">
        <v>175</v>
      </c>
      <c r="AU153" s="22" t="s">
        <v>130</v>
      </c>
      <c r="AY153" s="22" t="s">
        <v>174</v>
      </c>
      <c r="BE153" s="142">
        <f>IF(U153="základní",N153,0)</f>
        <v>0</v>
      </c>
      <c r="BF153" s="142">
        <f>IF(U153="snížená",N153,0)</f>
        <v>0</v>
      </c>
      <c r="BG153" s="142">
        <f>IF(U153="zákl. přenesená",N153,0)</f>
        <v>0</v>
      </c>
      <c r="BH153" s="142">
        <f>IF(U153="sníž. přenesená",N153,0)</f>
        <v>0</v>
      </c>
      <c r="BI153" s="142">
        <f>IF(U153="nulová",N153,0)</f>
        <v>0</v>
      </c>
      <c r="BJ153" s="22" t="s">
        <v>87</v>
      </c>
      <c r="BK153" s="142">
        <f>ROUND(L153*K153,2)</f>
        <v>0</v>
      </c>
      <c r="BL153" s="22" t="s">
        <v>232</v>
      </c>
      <c r="BM153" s="22" t="s">
        <v>233</v>
      </c>
    </row>
    <row r="154" s="1" customFormat="1" ht="16.5" customHeight="1">
      <c r="B154" s="46"/>
      <c r="C154" s="245" t="s">
        <v>234</v>
      </c>
      <c r="D154" s="245" t="s">
        <v>235</v>
      </c>
      <c r="E154" s="246" t="s">
        <v>236</v>
      </c>
      <c r="F154" s="247" t="s">
        <v>237</v>
      </c>
      <c r="G154" s="247"/>
      <c r="H154" s="247"/>
      <c r="I154" s="247"/>
      <c r="J154" s="248" t="s">
        <v>178</v>
      </c>
      <c r="K154" s="249">
        <v>14.75</v>
      </c>
      <c r="L154" s="250">
        <v>0</v>
      </c>
      <c r="M154" s="251"/>
      <c r="N154" s="252">
        <f>ROUND(L154*K154,2)</f>
        <v>0</v>
      </c>
      <c r="O154" s="226"/>
      <c r="P154" s="226"/>
      <c r="Q154" s="226"/>
      <c r="R154" s="48"/>
      <c r="T154" s="227" t="s">
        <v>22</v>
      </c>
      <c r="U154" s="56" t="s">
        <v>44</v>
      </c>
      <c r="V154" s="47"/>
      <c r="W154" s="228">
        <f>V154*K154</f>
        <v>0</v>
      </c>
      <c r="X154" s="228">
        <v>0.0034499999999999999</v>
      </c>
      <c r="Y154" s="228">
        <f>X154*K154</f>
        <v>0.050887500000000002</v>
      </c>
      <c r="Z154" s="228">
        <v>0</v>
      </c>
      <c r="AA154" s="229">
        <f>Z154*K154</f>
        <v>0</v>
      </c>
      <c r="AR154" s="22" t="s">
        <v>238</v>
      </c>
      <c r="AT154" s="22" t="s">
        <v>235</v>
      </c>
      <c r="AU154" s="22" t="s">
        <v>130</v>
      </c>
      <c r="AY154" s="22" t="s">
        <v>174</v>
      </c>
      <c r="BE154" s="142">
        <f>IF(U154="základní",N154,0)</f>
        <v>0</v>
      </c>
      <c r="BF154" s="142">
        <f>IF(U154="snížená",N154,0)</f>
        <v>0</v>
      </c>
      <c r="BG154" s="142">
        <f>IF(U154="zákl. přenesená",N154,0)</f>
        <v>0</v>
      </c>
      <c r="BH154" s="142">
        <f>IF(U154="sníž. přenesená",N154,0)</f>
        <v>0</v>
      </c>
      <c r="BI154" s="142">
        <f>IF(U154="nulová",N154,0)</f>
        <v>0</v>
      </c>
      <c r="BJ154" s="22" t="s">
        <v>87</v>
      </c>
      <c r="BK154" s="142">
        <f>ROUND(L154*K154,2)</f>
        <v>0</v>
      </c>
      <c r="BL154" s="22" t="s">
        <v>232</v>
      </c>
      <c r="BM154" s="22" t="s">
        <v>239</v>
      </c>
    </row>
    <row r="155" s="10" customFormat="1" ht="16.5" customHeight="1">
      <c r="B155" s="230"/>
      <c r="C155" s="231"/>
      <c r="D155" s="231"/>
      <c r="E155" s="232" t="s">
        <v>22</v>
      </c>
      <c r="F155" s="233" t="s">
        <v>240</v>
      </c>
      <c r="G155" s="234"/>
      <c r="H155" s="234"/>
      <c r="I155" s="234"/>
      <c r="J155" s="231"/>
      <c r="K155" s="235">
        <v>14.75</v>
      </c>
      <c r="L155" s="231"/>
      <c r="M155" s="231"/>
      <c r="N155" s="231"/>
      <c r="O155" s="231"/>
      <c r="P155" s="231"/>
      <c r="Q155" s="231"/>
      <c r="R155" s="236"/>
      <c r="T155" s="237"/>
      <c r="U155" s="231"/>
      <c r="V155" s="231"/>
      <c r="W155" s="231"/>
      <c r="X155" s="231"/>
      <c r="Y155" s="231"/>
      <c r="Z155" s="231"/>
      <c r="AA155" s="238"/>
      <c r="AT155" s="239" t="s">
        <v>182</v>
      </c>
      <c r="AU155" s="239" t="s">
        <v>130</v>
      </c>
      <c r="AV155" s="10" t="s">
        <v>130</v>
      </c>
      <c r="AW155" s="10" t="s">
        <v>36</v>
      </c>
      <c r="AX155" s="10" t="s">
        <v>87</v>
      </c>
      <c r="AY155" s="239" t="s">
        <v>174</v>
      </c>
    </row>
    <row r="156" s="1" customFormat="1" ht="38.25" customHeight="1">
      <c r="B156" s="46"/>
      <c r="C156" s="219" t="s">
        <v>241</v>
      </c>
      <c r="D156" s="219" t="s">
        <v>175</v>
      </c>
      <c r="E156" s="220" t="s">
        <v>242</v>
      </c>
      <c r="F156" s="221" t="s">
        <v>243</v>
      </c>
      <c r="G156" s="221"/>
      <c r="H156" s="221"/>
      <c r="I156" s="221"/>
      <c r="J156" s="222" t="s">
        <v>244</v>
      </c>
      <c r="K156" s="223">
        <v>20</v>
      </c>
      <c r="L156" s="224">
        <v>0</v>
      </c>
      <c r="M156" s="225"/>
      <c r="N156" s="226">
        <f>ROUND(L156*K156,2)</f>
        <v>0</v>
      </c>
      <c r="O156" s="226"/>
      <c r="P156" s="226"/>
      <c r="Q156" s="226"/>
      <c r="R156" s="48"/>
      <c r="T156" s="227" t="s">
        <v>22</v>
      </c>
      <c r="U156" s="56" t="s">
        <v>44</v>
      </c>
      <c r="V156" s="47"/>
      <c r="W156" s="228">
        <f>V156*K156</f>
        <v>0</v>
      </c>
      <c r="X156" s="228">
        <v>0</v>
      </c>
      <c r="Y156" s="228">
        <f>X156*K156</f>
        <v>0</v>
      </c>
      <c r="Z156" s="228">
        <v>0</v>
      </c>
      <c r="AA156" s="229">
        <f>Z156*K156</f>
        <v>0</v>
      </c>
      <c r="AR156" s="22" t="s">
        <v>232</v>
      </c>
      <c r="AT156" s="22" t="s">
        <v>175</v>
      </c>
      <c r="AU156" s="22" t="s">
        <v>130</v>
      </c>
      <c r="AY156" s="22" t="s">
        <v>174</v>
      </c>
      <c r="BE156" s="142">
        <f>IF(U156="základní",N156,0)</f>
        <v>0</v>
      </c>
      <c r="BF156" s="142">
        <f>IF(U156="snížená",N156,0)</f>
        <v>0</v>
      </c>
      <c r="BG156" s="142">
        <f>IF(U156="zákl. přenesená",N156,0)</f>
        <v>0</v>
      </c>
      <c r="BH156" s="142">
        <f>IF(U156="sníž. přenesená",N156,0)</f>
        <v>0</v>
      </c>
      <c r="BI156" s="142">
        <f>IF(U156="nulová",N156,0)</f>
        <v>0</v>
      </c>
      <c r="BJ156" s="22" t="s">
        <v>87</v>
      </c>
      <c r="BK156" s="142">
        <f>ROUND(L156*K156,2)</f>
        <v>0</v>
      </c>
      <c r="BL156" s="22" t="s">
        <v>232</v>
      </c>
      <c r="BM156" s="22" t="s">
        <v>245</v>
      </c>
    </row>
    <row r="157" s="1" customFormat="1" ht="25.5" customHeight="1">
      <c r="B157" s="46"/>
      <c r="C157" s="219" t="s">
        <v>11</v>
      </c>
      <c r="D157" s="219" t="s">
        <v>175</v>
      </c>
      <c r="E157" s="220" t="s">
        <v>246</v>
      </c>
      <c r="F157" s="221" t="s">
        <v>247</v>
      </c>
      <c r="G157" s="221"/>
      <c r="H157" s="221"/>
      <c r="I157" s="221"/>
      <c r="J157" s="222" t="s">
        <v>231</v>
      </c>
      <c r="K157" s="223">
        <v>72</v>
      </c>
      <c r="L157" s="224">
        <v>0</v>
      </c>
      <c r="M157" s="225"/>
      <c r="N157" s="226">
        <f>ROUND(L157*K157,2)</f>
        <v>0</v>
      </c>
      <c r="O157" s="226"/>
      <c r="P157" s="226"/>
      <c r="Q157" s="226"/>
      <c r="R157" s="48"/>
      <c r="T157" s="227" t="s">
        <v>22</v>
      </c>
      <c r="U157" s="56" t="s">
        <v>44</v>
      </c>
      <c r="V157" s="47"/>
      <c r="W157" s="228">
        <f>V157*K157</f>
        <v>0</v>
      </c>
      <c r="X157" s="228">
        <v>0.0013699999999999999</v>
      </c>
      <c r="Y157" s="228">
        <f>X157*K157</f>
        <v>0.098639999999999992</v>
      </c>
      <c r="Z157" s="228">
        <v>0</v>
      </c>
      <c r="AA157" s="229">
        <f>Z157*K157</f>
        <v>0</v>
      </c>
      <c r="AR157" s="22" t="s">
        <v>232</v>
      </c>
      <c r="AT157" s="22" t="s">
        <v>175</v>
      </c>
      <c r="AU157" s="22" t="s">
        <v>130</v>
      </c>
      <c r="AY157" s="22" t="s">
        <v>174</v>
      </c>
      <c r="BE157" s="142">
        <f>IF(U157="základní",N157,0)</f>
        <v>0</v>
      </c>
      <c r="BF157" s="142">
        <f>IF(U157="snížená",N157,0)</f>
        <v>0</v>
      </c>
      <c r="BG157" s="142">
        <f>IF(U157="zákl. přenesená",N157,0)</f>
        <v>0</v>
      </c>
      <c r="BH157" s="142">
        <f>IF(U157="sníž. přenesená",N157,0)</f>
        <v>0</v>
      </c>
      <c r="BI157" s="142">
        <f>IF(U157="nulová",N157,0)</f>
        <v>0</v>
      </c>
      <c r="BJ157" s="22" t="s">
        <v>87</v>
      </c>
      <c r="BK157" s="142">
        <f>ROUND(L157*K157,2)</f>
        <v>0</v>
      </c>
      <c r="BL157" s="22" t="s">
        <v>232</v>
      </c>
      <c r="BM157" s="22" t="s">
        <v>248</v>
      </c>
    </row>
    <row r="158" s="1" customFormat="1" ht="25.5" customHeight="1">
      <c r="B158" s="46"/>
      <c r="C158" s="219" t="s">
        <v>232</v>
      </c>
      <c r="D158" s="219" t="s">
        <v>175</v>
      </c>
      <c r="E158" s="220" t="s">
        <v>249</v>
      </c>
      <c r="F158" s="221" t="s">
        <v>250</v>
      </c>
      <c r="G158" s="221"/>
      <c r="H158" s="221"/>
      <c r="I158" s="221"/>
      <c r="J158" s="222" t="s">
        <v>231</v>
      </c>
      <c r="K158" s="223">
        <v>45</v>
      </c>
      <c r="L158" s="224">
        <v>0</v>
      </c>
      <c r="M158" s="225"/>
      <c r="N158" s="226">
        <f>ROUND(L158*K158,2)</f>
        <v>0</v>
      </c>
      <c r="O158" s="226"/>
      <c r="P158" s="226"/>
      <c r="Q158" s="226"/>
      <c r="R158" s="48"/>
      <c r="T158" s="227" t="s">
        <v>22</v>
      </c>
      <c r="U158" s="56" t="s">
        <v>44</v>
      </c>
      <c r="V158" s="47"/>
      <c r="W158" s="228">
        <f>V158*K158</f>
        <v>0</v>
      </c>
      <c r="X158" s="228">
        <v>0.0028300000000000001</v>
      </c>
      <c r="Y158" s="228">
        <f>X158*K158</f>
        <v>0.12734999999999999</v>
      </c>
      <c r="Z158" s="228">
        <v>0</v>
      </c>
      <c r="AA158" s="229">
        <f>Z158*K158</f>
        <v>0</v>
      </c>
      <c r="AR158" s="22" t="s">
        <v>232</v>
      </c>
      <c r="AT158" s="22" t="s">
        <v>175</v>
      </c>
      <c r="AU158" s="22" t="s">
        <v>130</v>
      </c>
      <c r="AY158" s="22" t="s">
        <v>174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22" t="s">
        <v>87</v>
      </c>
      <c r="BK158" s="142">
        <f>ROUND(L158*K158,2)</f>
        <v>0</v>
      </c>
      <c r="BL158" s="22" t="s">
        <v>232</v>
      </c>
      <c r="BM158" s="22" t="s">
        <v>251</v>
      </c>
    </row>
    <row r="159" s="1" customFormat="1" ht="25.5" customHeight="1">
      <c r="B159" s="46"/>
      <c r="C159" s="219" t="s">
        <v>252</v>
      </c>
      <c r="D159" s="219" t="s">
        <v>175</v>
      </c>
      <c r="E159" s="220" t="s">
        <v>253</v>
      </c>
      <c r="F159" s="221" t="s">
        <v>254</v>
      </c>
      <c r="G159" s="221"/>
      <c r="H159" s="221"/>
      <c r="I159" s="221"/>
      <c r="J159" s="222" t="s">
        <v>255</v>
      </c>
      <c r="K159" s="253">
        <v>0</v>
      </c>
      <c r="L159" s="224">
        <v>0</v>
      </c>
      <c r="M159" s="225"/>
      <c r="N159" s="226">
        <f>ROUND(L159*K159,2)</f>
        <v>0</v>
      </c>
      <c r="O159" s="226"/>
      <c r="P159" s="226"/>
      <c r="Q159" s="226"/>
      <c r="R159" s="48"/>
      <c r="T159" s="227" t="s">
        <v>22</v>
      </c>
      <c r="U159" s="56" t="s">
        <v>44</v>
      </c>
      <c r="V159" s="47"/>
      <c r="W159" s="228">
        <f>V159*K159</f>
        <v>0</v>
      </c>
      <c r="X159" s="228">
        <v>0</v>
      </c>
      <c r="Y159" s="228">
        <f>X159*K159</f>
        <v>0</v>
      </c>
      <c r="Z159" s="228">
        <v>0</v>
      </c>
      <c r="AA159" s="229">
        <f>Z159*K159</f>
        <v>0</v>
      </c>
      <c r="AR159" s="22" t="s">
        <v>232</v>
      </c>
      <c r="AT159" s="22" t="s">
        <v>175</v>
      </c>
      <c r="AU159" s="22" t="s">
        <v>130</v>
      </c>
      <c r="AY159" s="22" t="s">
        <v>174</v>
      </c>
      <c r="BE159" s="142">
        <f>IF(U159="základní",N159,0)</f>
        <v>0</v>
      </c>
      <c r="BF159" s="142">
        <f>IF(U159="snížená",N159,0)</f>
        <v>0</v>
      </c>
      <c r="BG159" s="142">
        <f>IF(U159="zákl. přenesená",N159,0)</f>
        <v>0</v>
      </c>
      <c r="BH159" s="142">
        <f>IF(U159="sníž. přenesená",N159,0)</f>
        <v>0</v>
      </c>
      <c r="BI159" s="142">
        <f>IF(U159="nulová",N159,0)</f>
        <v>0</v>
      </c>
      <c r="BJ159" s="22" t="s">
        <v>87</v>
      </c>
      <c r="BK159" s="142">
        <f>ROUND(L159*K159,2)</f>
        <v>0</v>
      </c>
      <c r="BL159" s="22" t="s">
        <v>232</v>
      </c>
      <c r="BM159" s="22" t="s">
        <v>256</v>
      </c>
    </row>
    <row r="160" s="9" customFormat="1" ht="29.88" customHeight="1">
      <c r="B160" s="205"/>
      <c r="C160" s="206"/>
      <c r="D160" s="216" t="s">
        <v>148</v>
      </c>
      <c r="E160" s="216"/>
      <c r="F160" s="216"/>
      <c r="G160" s="216"/>
      <c r="H160" s="216"/>
      <c r="I160" s="216"/>
      <c r="J160" s="216"/>
      <c r="K160" s="216"/>
      <c r="L160" s="216"/>
      <c r="M160" s="216"/>
      <c r="N160" s="241">
        <f>BK160</f>
        <v>0</v>
      </c>
      <c r="O160" s="242"/>
      <c r="P160" s="242"/>
      <c r="Q160" s="242"/>
      <c r="R160" s="209"/>
      <c r="T160" s="210"/>
      <c r="U160" s="206"/>
      <c r="V160" s="206"/>
      <c r="W160" s="211">
        <f>SUM(W161:W236)</f>
        <v>0</v>
      </c>
      <c r="X160" s="206"/>
      <c r="Y160" s="211">
        <f>SUM(Y161:Y236)</f>
        <v>0.32391996000000001</v>
      </c>
      <c r="Z160" s="206"/>
      <c r="AA160" s="212">
        <f>SUM(AA161:AA236)</f>
        <v>0.077383999999999994</v>
      </c>
      <c r="AR160" s="213" t="s">
        <v>130</v>
      </c>
      <c r="AT160" s="214" t="s">
        <v>78</v>
      </c>
      <c r="AU160" s="214" t="s">
        <v>87</v>
      </c>
      <c r="AY160" s="213" t="s">
        <v>174</v>
      </c>
      <c r="BK160" s="215">
        <f>SUM(BK161:BK236)</f>
        <v>0</v>
      </c>
    </row>
    <row r="161" s="1" customFormat="1" ht="38.25" customHeight="1">
      <c r="B161" s="46"/>
      <c r="C161" s="219" t="s">
        <v>257</v>
      </c>
      <c r="D161" s="219" t="s">
        <v>175</v>
      </c>
      <c r="E161" s="220" t="s">
        <v>258</v>
      </c>
      <c r="F161" s="221" t="s">
        <v>259</v>
      </c>
      <c r="G161" s="221"/>
      <c r="H161" s="221"/>
      <c r="I161" s="221"/>
      <c r="J161" s="222" t="s">
        <v>178</v>
      </c>
      <c r="K161" s="223">
        <v>42.264000000000003</v>
      </c>
      <c r="L161" s="224">
        <v>0</v>
      </c>
      <c r="M161" s="225"/>
      <c r="N161" s="226">
        <f>ROUND(L161*K161,2)</f>
        <v>0</v>
      </c>
      <c r="O161" s="226"/>
      <c r="P161" s="226"/>
      <c r="Q161" s="226"/>
      <c r="R161" s="48"/>
      <c r="T161" s="227" t="s">
        <v>22</v>
      </c>
      <c r="U161" s="56" t="s">
        <v>44</v>
      </c>
      <c r="V161" s="47"/>
      <c r="W161" s="228">
        <f>V161*K161</f>
        <v>0</v>
      </c>
      <c r="X161" s="228">
        <v>0.00025999999999999998</v>
      </c>
      <c r="Y161" s="228">
        <f>X161*K161</f>
        <v>0.010988639999999999</v>
      </c>
      <c r="Z161" s="228">
        <v>0</v>
      </c>
      <c r="AA161" s="229">
        <f>Z161*K161</f>
        <v>0</v>
      </c>
      <c r="AR161" s="22" t="s">
        <v>232</v>
      </c>
      <c r="AT161" s="22" t="s">
        <v>175</v>
      </c>
      <c r="AU161" s="22" t="s">
        <v>130</v>
      </c>
      <c r="AY161" s="22" t="s">
        <v>174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2" t="s">
        <v>87</v>
      </c>
      <c r="BK161" s="142">
        <f>ROUND(L161*K161,2)</f>
        <v>0</v>
      </c>
      <c r="BL161" s="22" t="s">
        <v>232</v>
      </c>
      <c r="BM161" s="22" t="s">
        <v>260</v>
      </c>
    </row>
    <row r="162" s="10" customFormat="1" ht="16.5" customHeight="1">
      <c r="B162" s="230"/>
      <c r="C162" s="231"/>
      <c r="D162" s="231"/>
      <c r="E162" s="232" t="s">
        <v>22</v>
      </c>
      <c r="F162" s="233" t="s">
        <v>261</v>
      </c>
      <c r="G162" s="234"/>
      <c r="H162" s="234"/>
      <c r="I162" s="234"/>
      <c r="J162" s="231"/>
      <c r="K162" s="235">
        <v>1.3140000000000001</v>
      </c>
      <c r="L162" s="231"/>
      <c r="M162" s="231"/>
      <c r="N162" s="231"/>
      <c r="O162" s="231"/>
      <c r="P162" s="231"/>
      <c r="Q162" s="231"/>
      <c r="R162" s="236"/>
      <c r="T162" s="237"/>
      <c r="U162" s="231"/>
      <c r="V162" s="231"/>
      <c r="W162" s="231"/>
      <c r="X162" s="231"/>
      <c r="Y162" s="231"/>
      <c r="Z162" s="231"/>
      <c r="AA162" s="238"/>
      <c r="AT162" s="239" t="s">
        <v>182</v>
      </c>
      <c r="AU162" s="239" t="s">
        <v>130</v>
      </c>
      <c r="AV162" s="10" t="s">
        <v>130</v>
      </c>
      <c r="AW162" s="10" t="s">
        <v>36</v>
      </c>
      <c r="AX162" s="10" t="s">
        <v>79</v>
      </c>
      <c r="AY162" s="239" t="s">
        <v>174</v>
      </c>
    </row>
    <row r="163" s="10" customFormat="1" ht="16.5" customHeight="1">
      <c r="B163" s="230"/>
      <c r="C163" s="231"/>
      <c r="D163" s="231"/>
      <c r="E163" s="232" t="s">
        <v>22</v>
      </c>
      <c r="F163" s="240" t="s">
        <v>262</v>
      </c>
      <c r="G163" s="231"/>
      <c r="H163" s="231"/>
      <c r="I163" s="231"/>
      <c r="J163" s="231"/>
      <c r="K163" s="235">
        <v>2.8799999999999999</v>
      </c>
      <c r="L163" s="231"/>
      <c r="M163" s="231"/>
      <c r="N163" s="231"/>
      <c r="O163" s="231"/>
      <c r="P163" s="231"/>
      <c r="Q163" s="231"/>
      <c r="R163" s="236"/>
      <c r="T163" s="237"/>
      <c r="U163" s="231"/>
      <c r="V163" s="231"/>
      <c r="W163" s="231"/>
      <c r="X163" s="231"/>
      <c r="Y163" s="231"/>
      <c r="Z163" s="231"/>
      <c r="AA163" s="238"/>
      <c r="AT163" s="239" t="s">
        <v>182</v>
      </c>
      <c r="AU163" s="239" t="s">
        <v>130</v>
      </c>
      <c r="AV163" s="10" t="s">
        <v>130</v>
      </c>
      <c r="AW163" s="10" t="s">
        <v>36</v>
      </c>
      <c r="AX163" s="10" t="s">
        <v>79</v>
      </c>
      <c r="AY163" s="239" t="s">
        <v>174</v>
      </c>
    </row>
    <row r="164" s="10" customFormat="1" ht="16.5" customHeight="1">
      <c r="B164" s="230"/>
      <c r="C164" s="231"/>
      <c r="D164" s="231"/>
      <c r="E164" s="232" t="s">
        <v>22</v>
      </c>
      <c r="F164" s="240" t="s">
        <v>263</v>
      </c>
      <c r="G164" s="231"/>
      <c r="H164" s="231"/>
      <c r="I164" s="231"/>
      <c r="J164" s="231"/>
      <c r="K164" s="235">
        <v>25.379999999999999</v>
      </c>
      <c r="L164" s="231"/>
      <c r="M164" s="231"/>
      <c r="N164" s="231"/>
      <c r="O164" s="231"/>
      <c r="P164" s="231"/>
      <c r="Q164" s="231"/>
      <c r="R164" s="236"/>
      <c r="T164" s="237"/>
      <c r="U164" s="231"/>
      <c r="V164" s="231"/>
      <c r="W164" s="231"/>
      <c r="X164" s="231"/>
      <c r="Y164" s="231"/>
      <c r="Z164" s="231"/>
      <c r="AA164" s="238"/>
      <c r="AT164" s="239" t="s">
        <v>182</v>
      </c>
      <c r="AU164" s="239" t="s">
        <v>130</v>
      </c>
      <c r="AV164" s="10" t="s">
        <v>130</v>
      </c>
      <c r="AW164" s="10" t="s">
        <v>36</v>
      </c>
      <c r="AX164" s="10" t="s">
        <v>79</v>
      </c>
      <c r="AY164" s="239" t="s">
        <v>174</v>
      </c>
    </row>
    <row r="165" s="10" customFormat="1" ht="16.5" customHeight="1">
      <c r="B165" s="230"/>
      <c r="C165" s="231"/>
      <c r="D165" s="231"/>
      <c r="E165" s="232" t="s">
        <v>22</v>
      </c>
      <c r="F165" s="240" t="s">
        <v>264</v>
      </c>
      <c r="G165" s="231"/>
      <c r="H165" s="231"/>
      <c r="I165" s="231"/>
      <c r="J165" s="231"/>
      <c r="K165" s="235">
        <v>8.6400000000000006</v>
      </c>
      <c r="L165" s="231"/>
      <c r="M165" s="231"/>
      <c r="N165" s="231"/>
      <c r="O165" s="231"/>
      <c r="P165" s="231"/>
      <c r="Q165" s="231"/>
      <c r="R165" s="236"/>
      <c r="T165" s="237"/>
      <c r="U165" s="231"/>
      <c r="V165" s="231"/>
      <c r="W165" s="231"/>
      <c r="X165" s="231"/>
      <c r="Y165" s="231"/>
      <c r="Z165" s="231"/>
      <c r="AA165" s="238"/>
      <c r="AT165" s="239" t="s">
        <v>182</v>
      </c>
      <c r="AU165" s="239" t="s">
        <v>130</v>
      </c>
      <c r="AV165" s="10" t="s">
        <v>130</v>
      </c>
      <c r="AW165" s="10" t="s">
        <v>36</v>
      </c>
      <c r="AX165" s="10" t="s">
        <v>79</v>
      </c>
      <c r="AY165" s="239" t="s">
        <v>174</v>
      </c>
    </row>
    <row r="166" s="10" customFormat="1" ht="16.5" customHeight="1">
      <c r="B166" s="230"/>
      <c r="C166" s="231"/>
      <c r="D166" s="231"/>
      <c r="E166" s="232" t="s">
        <v>22</v>
      </c>
      <c r="F166" s="240" t="s">
        <v>265</v>
      </c>
      <c r="G166" s="231"/>
      <c r="H166" s="231"/>
      <c r="I166" s="231"/>
      <c r="J166" s="231"/>
      <c r="K166" s="235">
        <v>4.0499999999999998</v>
      </c>
      <c r="L166" s="231"/>
      <c r="M166" s="231"/>
      <c r="N166" s="231"/>
      <c r="O166" s="231"/>
      <c r="P166" s="231"/>
      <c r="Q166" s="231"/>
      <c r="R166" s="236"/>
      <c r="T166" s="237"/>
      <c r="U166" s="231"/>
      <c r="V166" s="231"/>
      <c r="W166" s="231"/>
      <c r="X166" s="231"/>
      <c r="Y166" s="231"/>
      <c r="Z166" s="231"/>
      <c r="AA166" s="238"/>
      <c r="AT166" s="239" t="s">
        <v>182</v>
      </c>
      <c r="AU166" s="239" t="s">
        <v>130</v>
      </c>
      <c r="AV166" s="10" t="s">
        <v>130</v>
      </c>
      <c r="AW166" s="10" t="s">
        <v>36</v>
      </c>
      <c r="AX166" s="10" t="s">
        <v>79</v>
      </c>
      <c r="AY166" s="239" t="s">
        <v>174</v>
      </c>
    </row>
    <row r="167" s="1" customFormat="1" ht="25.5" customHeight="1">
      <c r="B167" s="46"/>
      <c r="C167" s="245" t="s">
        <v>266</v>
      </c>
      <c r="D167" s="245" t="s">
        <v>235</v>
      </c>
      <c r="E167" s="246" t="s">
        <v>267</v>
      </c>
      <c r="F167" s="247" t="s">
        <v>268</v>
      </c>
      <c r="G167" s="247"/>
      <c r="H167" s="247"/>
      <c r="I167" s="247"/>
      <c r="J167" s="248" t="s">
        <v>244</v>
      </c>
      <c r="K167" s="249">
        <v>1</v>
      </c>
      <c r="L167" s="250">
        <v>0</v>
      </c>
      <c r="M167" s="251"/>
      <c r="N167" s="252">
        <f>ROUND(L167*K167,2)</f>
        <v>0</v>
      </c>
      <c r="O167" s="226"/>
      <c r="P167" s="226"/>
      <c r="Q167" s="226"/>
      <c r="R167" s="48"/>
      <c r="T167" s="227" t="s">
        <v>22</v>
      </c>
      <c r="U167" s="56" t="s">
        <v>44</v>
      </c>
      <c r="V167" s="47"/>
      <c r="W167" s="228">
        <f>V167*K167</f>
        <v>0</v>
      </c>
      <c r="X167" s="228">
        <v>0</v>
      </c>
      <c r="Y167" s="228">
        <f>X167*K167</f>
        <v>0</v>
      </c>
      <c r="Z167" s="228">
        <v>0</v>
      </c>
      <c r="AA167" s="229">
        <f>Z167*K167</f>
        <v>0</v>
      </c>
      <c r="AR167" s="22" t="s">
        <v>238</v>
      </c>
      <c r="AT167" s="22" t="s">
        <v>235</v>
      </c>
      <c r="AU167" s="22" t="s">
        <v>130</v>
      </c>
      <c r="AY167" s="22" t="s">
        <v>174</v>
      </c>
      <c r="BE167" s="142">
        <f>IF(U167="základní",N167,0)</f>
        <v>0</v>
      </c>
      <c r="BF167" s="142">
        <f>IF(U167="snížená",N167,0)</f>
        <v>0</v>
      </c>
      <c r="BG167" s="142">
        <f>IF(U167="zákl. přenesená",N167,0)</f>
        <v>0</v>
      </c>
      <c r="BH167" s="142">
        <f>IF(U167="sníž. přenesená",N167,0)</f>
        <v>0</v>
      </c>
      <c r="BI167" s="142">
        <f>IF(U167="nulová",N167,0)</f>
        <v>0</v>
      </c>
      <c r="BJ167" s="22" t="s">
        <v>87</v>
      </c>
      <c r="BK167" s="142">
        <f>ROUND(L167*K167,2)</f>
        <v>0</v>
      </c>
      <c r="BL167" s="22" t="s">
        <v>232</v>
      </c>
      <c r="BM167" s="22" t="s">
        <v>269</v>
      </c>
    </row>
    <row r="168" s="1" customFormat="1" ht="25.5" customHeight="1">
      <c r="B168" s="46"/>
      <c r="C168" s="245" t="s">
        <v>270</v>
      </c>
      <c r="D168" s="245" t="s">
        <v>235</v>
      </c>
      <c r="E168" s="246" t="s">
        <v>271</v>
      </c>
      <c r="F168" s="247" t="s">
        <v>272</v>
      </c>
      <c r="G168" s="247"/>
      <c r="H168" s="247"/>
      <c r="I168" s="247"/>
      <c r="J168" s="248" t="s">
        <v>244</v>
      </c>
      <c r="K168" s="249">
        <v>1</v>
      </c>
      <c r="L168" s="250">
        <v>0</v>
      </c>
      <c r="M168" s="251"/>
      <c r="N168" s="252">
        <f>ROUND(L168*K168,2)</f>
        <v>0</v>
      </c>
      <c r="O168" s="226"/>
      <c r="P168" s="226"/>
      <c r="Q168" s="226"/>
      <c r="R168" s="48"/>
      <c r="T168" s="227" t="s">
        <v>22</v>
      </c>
      <c r="U168" s="56" t="s">
        <v>44</v>
      </c>
      <c r="V168" s="47"/>
      <c r="W168" s="228">
        <f>V168*K168</f>
        <v>0</v>
      </c>
      <c r="X168" s="228">
        <v>0</v>
      </c>
      <c r="Y168" s="228">
        <f>X168*K168</f>
        <v>0</v>
      </c>
      <c r="Z168" s="228">
        <v>0</v>
      </c>
      <c r="AA168" s="229">
        <f>Z168*K168</f>
        <v>0</v>
      </c>
      <c r="AR168" s="22" t="s">
        <v>238</v>
      </c>
      <c r="AT168" s="22" t="s">
        <v>235</v>
      </c>
      <c r="AU168" s="22" t="s">
        <v>130</v>
      </c>
      <c r="AY168" s="22" t="s">
        <v>174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22" t="s">
        <v>87</v>
      </c>
      <c r="BK168" s="142">
        <f>ROUND(L168*K168,2)</f>
        <v>0</v>
      </c>
      <c r="BL168" s="22" t="s">
        <v>232</v>
      </c>
      <c r="BM168" s="22" t="s">
        <v>273</v>
      </c>
    </row>
    <row r="169" s="1" customFormat="1" ht="25.5" customHeight="1">
      <c r="B169" s="46"/>
      <c r="C169" s="245" t="s">
        <v>10</v>
      </c>
      <c r="D169" s="245" t="s">
        <v>235</v>
      </c>
      <c r="E169" s="246" t="s">
        <v>274</v>
      </c>
      <c r="F169" s="247" t="s">
        <v>275</v>
      </c>
      <c r="G169" s="247"/>
      <c r="H169" s="247"/>
      <c r="I169" s="247"/>
      <c r="J169" s="248" t="s">
        <v>244</v>
      </c>
      <c r="K169" s="249">
        <v>3</v>
      </c>
      <c r="L169" s="250">
        <v>0</v>
      </c>
      <c r="M169" s="251"/>
      <c r="N169" s="252">
        <f>ROUND(L169*K169,2)</f>
        <v>0</v>
      </c>
      <c r="O169" s="226"/>
      <c r="P169" s="226"/>
      <c r="Q169" s="226"/>
      <c r="R169" s="48"/>
      <c r="T169" s="227" t="s">
        <v>22</v>
      </c>
      <c r="U169" s="56" t="s">
        <v>44</v>
      </c>
      <c r="V169" s="47"/>
      <c r="W169" s="228">
        <f>V169*K169</f>
        <v>0</v>
      </c>
      <c r="X169" s="228">
        <v>0</v>
      </c>
      <c r="Y169" s="228">
        <f>X169*K169</f>
        <v>0</v>
      </c>
      <c r="Z169" s="228">
        <v>0</v>
      </c>
      <c r="AA169" s="229">
        <f>Z169*K169</f>
        <v>0</v>
      </c>
      <c r="AR169" s="22" t="s">
        <v>238</v>
      </c>
      <c r="AT169" s="22" t="s">
        <v>235</v>
      </c>
      <c r="AU169" s="22" t="s">
        <v>130</v>
      </c>
      <c r="AY169" s="22" t="s">
        <v>174</v>
      </c>
      <c r="BE169" s="142">
        <f>IF(U169="základní",N169,0)</f>
        <v>0</v>
      </c>
      <c r="BF169" s="142">
        <f>IF(U169="snížená",N169,0)</f>
        <v>0</v>
      </c>
      <c r="BG169" s="142">
        <f>IF(U169="zákl. přenesená",N169,0)</f>
        <v>0</v>
      </c>
      <c r="BH169" s="142">
        <f>IF(U169="sníž. přenesená",N169,0)</f>
        <v>0</v>
      </c>
      <c r="BI169" s="142">
        <f>IF(U169="nulová",N169,0)</f>
        <v>0</v>
      </c>
      <c r="BJ169" s="22" t="s">
        <v>87</v>
      </c>
      <c r="BK169" s="142">
        <f>ROUND(L169*K169,2)</f>
        <v>0</v>
      </c>
      <c r="BL169" s="22" t="s">
        <v>232</v>
      </c>
      <c r="BM169" s="22" t="s">
        <v>276</v>
      </c>
    </row>
    <row r="170" s="1" customFormat="1" ht="25.5" customHeight="1">
      <c r="B170" s="46"/>
      <c r="C170" s="245" t="s">
        <v>277</v>
      </c>
      <c r="D170" s="245" t="s">
        <v>235</v>
      </c>
      <c r="E170" s="246" t="s">
        <v>278</v>
      </c>
      <c r="F170" s="247" t="s">
        <v>279</v>
      </c>
      <c r="G170" s="247"/>
      <c r="H170" s="247"/>
      <c r="I170" s="247"/>
      <c r="J170" s="248" t="s">
        <v>244</v>
      </c>
      <c r="K170" s="249">
        <v>2</v>
      </c>
      <c r="L170" s="250">
        <v>0</v>
      </c>
      <c r="M170" s="251"/>
      <c r="N170" s="252">
        <f>ROUND(L170*K170,2)</f>
        <v>0</v>
      </c>
      <c r="O170" s="226"/>
      <c r="P170" s="226"/>
      <c r="Q170" s="226"/>
      <c r="R170" s="48"/>
      <c r="T170" s="227" t="s">
        <v>22</v>
      </c>
      <c r="U170" s="56" t="s">
        <v>44</v>
      </c>
      <c r="V170" s="47"/>
      <c r="W170" s="228">
        <f>V170*K170</f>
        <v>0</v>
      </c>
      <c r="X170" s="228">
        <v>0</v>
      </c>
      <c r="Y170" s="228">
        <f>X170*K170</f>
        <v>0</v>
      </c>
      <c r="Z170" s="228">
        <v>0</v>
      </c>
      <c r="AA170" s="229">
        <f>Z170*K170</f>
        <v>0</v>
      </c>
      <c r="AR170" s="22" t="s">
        <v>238</v>
      </c>
      <c r="AT170" s="22" t="s">
        <v>235</v>
      </c>
      <c r="AU170" s="22" t="s">
        <v>130</v>
      </c>
      <c r="AY170" s="22" t="s">
        <v>174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22" t="s">
        <v>87</v>
      </c>
      <c r="BK170" s="142">
        <f>ROUND(L170*K170,2)</f>
        <v>0</v>
      </c>
      <c r="BL170" s="22" t="s">
        <v>232</v>
      </c>
      <c r="BM170" s="22" t="s">
        <v>280</v>
      </c>
    </row>
    <row r="171" s="1" customFormat="1" ht="25.5" customHeight="1">
      <c r="B171" s="46"/>
      <c r="C171" s="245" t="s">
        <v>281</v>
      </c>
      <c r="D171" s="245" t="s">
        <v>235</v>
      </c>
      <c r="E171" s="246" t="s">
        <v>282</v>
      </c>
      <c r="F171" s="247" t="s">
        <v>283</v>
      </c>
      <c r="G171" s="247"/>
      <c r="H171" s="247"/>
      <c r="I171" s="247"/>
      <c r="J171" s="248" t="s">
        <v>244</v>
      </c>
      <c r="K171" s="249">
        <v>1</v>
      </c>
      <c r="L171" s="250">
        <v>0</v>
      </c>
      <c r="M171" s="251"/>
      <c r="N171" s="252">
        <f>ROUND(L171*K171,2)</f>
        <v>0</v>
      </c>
      <c r="O171" s="226"/>
      <c r="P171" s="226"/>
      <c r="Q171" s="226"/>
      <c r="R171" s="48"/>
      <c r="T171" s="227" t="s">
        <v>22</v>
      </c>
      <c r="U171" s="56" t="s">
        <v>44</v>
      </c>
      <c r="V171" s="47"/>
      <c r="W171" s="228">
        <f>V171*K171</f>
        <v>0</v>
      </c>
      <c r="X171" s="228">
        <v>0</v>
      </c>
      <c r="Y171" s="228">
        <f>X171*K171</f>
        <v>0</v>
      </c>
      <c r="Z171" s="228">
        <v>0</v>
      </c>
      <c r="AA171" s="229">
        <f>Z171*K171</f>
        <v>0</v>
      </c>
      <c r="AR171" s="22" t="s">
        <v>238</v>
      </c>
      <c r="AT171" s="22" t="s">
        <v>235</v>
      </c>
      <c r="AU171" s="22" t="s">
        <v>130</v>
      </c>
      <c r="AY171" s="22" t="s">
        <v>174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22" t="s">
        <v>87</v>
      </c>
      <c r="BK171" s="142">
        <f>ROUND(L171*K171,2)</f>
        <v>0</v>
      </c>
      <c r="BL171" s="22" t="s">
        <v>232</v>
      </c>
      <c r="BM171" s="22" t="s">
        <v>284</v>
      </c>
    </row>
    <row r="172" s="1" customFormat="1" ht="38.25" customHeight="1">
      <c r="B172" s="46"/>
      <c r="C172" s="219" t="s">
        <v>285</v>
      </c>
      <c r="D172" s="219" t="s">
        <v>175</v>
      </c>
      <c r="E172" s="220" t="s">
        <v>286</v>
      </c>
      <c r="F172" s="221" t="s">
        <v>287</v>
      </c>
      <c r="G172" s="221"/>
      <c r="H172" s="221"/>
      <c r="I172" s="221"/>
      <c r="J172" s="222" t="s">
        <v>178</v>
      </c>
      <c r="K172" s="223">
        <v>1.3500000000000001</v>
      </c>
      <c r="L172" s="224">
        <v>0</v>
      </c>
      <c r="M172" s="225"/>
      <c r="N172" s="226">
        <f>ROUND(L172*K172,2)</f>
        <v>0</v>
      </c>
      <c r="O172" s="226"/>
      <c r="P172" s="226"/>
      <c r="Q172" s="226"/>
      <c r="R172" s="48"/>
      <c r="T172" s="227" t="s">
        <v>22</v>
      </c>
      <c r="U172" s="56" t="s">
        <v>44</v>
      </c>
      <c r="V172" s="47"/>
      <c r="W172" s="228">
        <f>V172*K172</f>
        <v>0</v>
      </c>
      <c r="X172" s="228">
        <v>0.00027</v>
      </c>
      <c r="Y172" s="228">
        <f>X172*K172</f>
        <v>0.00036450000000000002</v>
      </c>
      <c r="Z172" s="228">
        <v>0</v>
      </c>
      <c r="AA172" s="229">
        <f>Z172*K172</f>
        <v>0</v>
      </c>
      <c r="AR172" s="22" t="s">
        <v>232</v>
      </c>
      <c r="AT172" s="22" t="s">
        <v>175</v>
      </c>
      <c r="AU172" s="22" t="s">
        <v>130</v>
      </c>
      <c r="AY172" s="22" t="s">
        <v>174</v>
      </c>
      <c r="BE172" s="142">
        <f>IF(U172="základní",N172,0)</f>
        <v>0</v>
      </c>
      <c r="BF172" s="142">
        <f>IF(U172="snížená",N172,0)</f>
        <v>0</v>
      </c>
      <c r="BG172" s="142">
        <f>IF(U172="zákl. přenesená",N172,0)</f>
        <v>0</v>
      </c>
      <c r="BH172" s="142">
        <f>IF(U172="sníž. přenesená",N172,0)</f>
        <v>0</v>
      </c>
      <c r="BI172" s="142">
        <f>IF(U172="nulová",N172,0)</f>
        <v>0</v>
      </c>
      <c r="BJ172" s="22" t="s">
        <v>87</v>
      </c>
      <c r="BK172" s="142">
        <f>ROUND(L172*K172,2)</f>
        <v>0</v>
      </c>
      <c r="BL172" s="22" t="s">
        <v>232</v>
      </c>
      <c r="BM172" s="22" t="s">
        <v>288</v>
      </c>
    </row>
    <row r="173" s="10" customFormat="1" ht="16.5" customHeight="1">
      <c r="B173" s="230"/>
      <c r="C173" s="231"/>
      <c r="D173" s="231"/>
      <c r="E173" s="232" t="s">
        <v>22</v>
      </c>
      <c r="F173" s="233" t="s">
        <v>289</v>
      </c>
      <c r="G173" s="234"/>
      <c r="H173" s="234"/>
      <c r="I173" s="234"/>
      <c r="J173" s="231"/>
      <c r="K173" s="235">
        <v>1.3500000000000001</v>
      </c>
      <c r="L173" s="231"/>
      <c r="M173" s="231"/>
      <c r="N173" s="231"/>
      <c r="O173" s="231"/>
      <c r="P173" s="231"/>
      <c r="Q173" s="231"/>
      <c r="R173" s="236"/>
      <c r="T173" s="237"/>
      <c r="U173" s="231"/>
      <c r="V173" s="231"/>
      <c r="W173" s="231"/>
      <c r="X173" s="231"/>
      <c r="Y173" s="231"/>
      <c r="Z173" s="231"/>
      <c r="AA173" s="238"/>
      <c r="AT173" s="239" t="s">
        <v>182</v>
      </c>
      <c r="AU173" s="239" t="s">
        <v>130</v>
      </c>
      <c r="AV173" s="10" t="s">
        <v>130</v>
      </c>
      <c r="AW173" s="10" t="s">
        <v>36</v>
      </c>
      <c r="AX173" s="10" t="s">
        <v>87</v>
      </c>
      <c r="AY173" s="239" t="s">
        <v>174</v>
      </c>
    </row>
    <row r="174" s="1" customFormat="1" ht="25.5" customHeight="1">
      <c r="B174" s="46"/>
      <c r="C174" s="245" t="s">
        <v>290</v>
      </c>
      <c r="D174" s="245" t="s">
        <v>235</v>
      </c>
      <c r="E174" s="246" t="s">
        <v>291</v>
      </c>
      <c r="F174" s="247" t="s">
        <v>292</v>
      </c>
      <c r="G174" s="247"/>
      <c r="H174" s="247"/>
      <c r="I174" s="247"/>
      <c r="J174" s="248" t="s">
        <v>244</v>
      </c>
      <c r="K174" s="249">
        <v>1</v>
      </c>
      <c r="L174" s="250">
        <v>0</v>
      </c>
      <c r="M174" s="251"/>
      <c r="N174" s="252">
        <f>ROUND(L174*K174,2)</f>
        <v>0</v>
      </c>
      <c r="O174" s="226"/>
      <c r="P174" s="226"/>
      <c r="Q174" s="226"/>
      <c r="R174" s="48"/>
      <c r="T174" s="227" t="s">
        <v>22</v>
      </c>
      <c r="U174" s="56" t="s">
        <v>44</v>
      </c>
      <c r="V174" s="47"/>
      <c r="W174" s="228">
        <f>V174*K174</f>
        <v>0</v>
      </c>
      <c r="X174" s="228">
        <v>0</v>
      </c>
      <c r="Y174" s="228">
        <f>X174*K174</f>
        <v>0</v>
      </c>
      <c r="Z174" s="228">
        <v>0</v>
      </c>
      <c r="AA174" s="229">
        <f>Z174*K174</f>
        <v>0</v>
      </c>
      <c r="AR174" s="22" t="s">
        <v>238</v>
      </c>
      <c r="AT174" s="22" t="s">
        <v>235</v>
      </c>
      <c r="AU174" s="22" t="s">
        <v>130</v>
      </c>
      <c r="AY174" s="22" t="s">
        <v>174</v>
      </c>
      <c r="BE174" s="142">
        <f>IF(U174="základní",N174,0)</f>
        <v>0</v>
      </c>
      <c r="BF174" s="142">
        <f>IF(U174="snížená",N174,0)</f>
        <v>0</v>
      </c>
      <c r="BG174" s="142">
        <f>IF(U174="zákl. přenesená",N174,0)</f>
        <v>0</v>
      </c>
      <c r="BH174" s="142">
        <f>IF(U174="sníž. přenesená",N174,0)</f>
        <v>0</v>
      </c>
      <c r="BI174" s="142">
        <f>IF(U174="nulová",N174,0)</f>
        <v>0</v>
      </c>
      <c r="BJ174" s="22" t="s">
        <v>87</v>
      </c>
      <c r="BK174" s="142">
        <f>ROUND(L174*K174,2)</f>
        <v>0</v>
      </c>
      <c r="BL174" s="22" t="s">
        <v>232</v>
      </c>
      <c r="BM174" s="22" t="s">
        <v>293</v>
      </c>
    </row>
    <row r="175" s="1" customFormat="1" ht="38.25" customHeight="1">
      <c r="B175" s="46"/>
      <c r="C175" s="219" t="s">
        <v>294</v>
      </c>
      <c r="D175" s="219" t="s">
        <v>175</v>
      </c>
      <c r="E175" s="220" t="s">
        <v>295</v>
      </c>
      <c r="F175" s="221" t="s">
        <v>296</v>
      </c>
      <c r="G175" s="221"/>
      <c r="H175" s="221"/>
      <c r="I175" s="221"/>
      <c r="J175" s="222" t="s">
        <v>178</v>
      </c>
      <c r="K175" s="223">
        <v>55.064999999999998</v>
      </c>
      <c r="L175" s="224">
        <v>0</v>
      </c>
      <c r="M175" s="225"/>
      <c r="N175" s="226">
        <f>ROUND(L175*K175,2)</f>
        <v>0</v>
      </c>
      <c r="O175" s="226"/>
      <c r="P175" s="226"/>
      <c r="Q175" s="226"/>
      <c r="R175" s="48"/>
      <c r="T175" s="227" t="s">
        <v>22</v>
      </c>
      <c r="U175" s="56" t="s">
        <v>44</v>
      </c>
      <c r="V175" s="47"/>
      <c r="W175" s="228">
        <f>V175*K175</f>
        <v>0</v>
      </c>
      <c r="X175" s="228">
        <v>0.00025999999999999998</v>
      </c>
      <c r="Y175" s="228">
        <f>X175*K175</f>
        <v>0.014316899999999999</v>
      </c>
      <c r="Z175" s="228">
        <v>0</v>
      </c>
      <c r="AA175" s="229">
        <f>Z175*K175</f>
        <v>0</v>
      </c>
      <c r="AR175" s="22" t="s">
        <v>232</v>
      </c>
      <c r="AT175" s="22" t="s">
        <v>175</v>
      </c>
      <c r="AU175" s="22" t="s">
        <v>130</v>
      </c>
      <c r="AY175" s="22" t="s">
        <v>174</v>
      </c>
      <c r="BE175" s="142">
        <f>IF(U175="základní",N175,0)</f>
        <v>0</v>
      </c>
      <c r="BF175" s="142">
        <f>IF(U175="snížená",N175,0)</f>
        <v>0</v>
      </c>
      <c r="BG175" s="142">
        <f>IF(U175="zákl. přenesená",N175,0)</f>
        <v>0</v>
      </c>
      <c r="BH175" s="142">
        <f>IF(U175="sníž. přenesená",N175,0)</f>
        <v>0</v>
      </c>
      <c r="BI175" s="142">
        <f>IF(U175="nulová",N175,0)</f>
        <v>0</v>
      </c>
      <c r="BJ175" s="22" t="s">
        <v>87</v>
      </c>
      <c r="BK175" s="142">
        <f>ROUND(L175*K175,2)</f>
        <v>0</v>
      </c>
      <c r="BL175" s="22" t="s">
        <v>232</v>
      </c>
      <c r="BM175" s="22" t="s">
        <v>297</v>
      </c>
    </row>
    <row r="176" s="10" customFormat="1" ht="16.5" customHeight="1">
      <c r="B176" s="230"/>
      <c r="C176" s="231"/>
      <c r="D176" s="231"/>
      <c r="E176" s="232" t="s">
        <v>22</v>
      </c>
      <c r="F176" s="233" t="s">
        <v>298</v>
      </c>
      <c r="G176" s="234"/>
      <c r="H176" s="234"/>
      <c r="I176" s="234"/>
      <c r="J176" s="231"/>
      <c r="K176" s="235">
        <v>15.24</v>
      </c>
      <c r="L176" s="231"/>
      <c r="M176" s="231"/>
      <c r="N176" s="231"/>
      <c r="O176" s="231"/>
      <c r="P176" s="231"/>
      <c r="Q176" s="231"/>
      <c r="R176" s="236"/>
      <c r="T176" s="237"/>
      <c r="U176" s="231"/>
      <c r="V176" s="231"/>
      <c r="W176" s="231"/>
      <c r="X176" s="231"/>
      <c r="Y176" s="231"/>
      <c r="Z176" s="231"/>
      <c r="AA176" s="238"/>
      <c r="AT176" s="239" t="s">
        <v>182</v>
      </c>
      <c r="AU176" s="239" t="s">
        <v>130</v>
      </c>
      <c r="AV176" s="10" t="s">
        <v>130</v>
      </c>
      <c r="AW176" s="10" t="s">
        <v>36</v>
      </c>
      <c r="AX176" s="10" t="s">
        <v>79</v>
      </c>
      <c r="AY176" s="239" t="s">
        <v>174</v>
      </c>
    </row>
    <row r="177" s="10" customFormat="1" ht="16.5" customHeight="1">
      <c r="B177" s="230"/>
      <c r="C177" s="231"/>
      <c r="D177" s="231"/>
      <c r="E177" s="232" t="s">
        <v>22</v>
      </c>
      <c r="F177" s="240" t="s">
        <v>299</v>
      </c>
      <c r="G177" s="231"/>
      <c r="H177" s="231"/>
      <c r="I177" s="231"/>
      <c r="J177" s="231"/>
      <c r="K177" s="235">
        <v>4.0499999999999998</v>
      </c>
      <c r="L177" s="231"/>
      <c r="M177" s="231"/>
      <c r="N177" s="231"/>
      <c r="O177" s="231"/>
      <c r="P177" s="231"/>
      <c r="Q177" s="231"/>
      <c r="R177" s="236"/>
      <c r="T177" s="237"/>
      <c r="U177" s="231"/>
      <c r="V177" s="231"/>
      <c r="W177" s="231"/>
      <c r="X177" s="231"/>
      <c r="Y177" s="231"/>
      <c r="Z177" s="231"/>
      <c r="AA177" s="238"/>
      <c r="AT177" s="239" t="s">
        <v>182</v>
      </c>
      <c r="AU177" s="239" t="s">
        <v>130</v>
      </c>
      <c r="AV177" s="10" t="s">
        <v>130</v>
      </c>
      <c r="AW177" s="10" t="s">
        <v>36</v>
      </c>
      <c r="AX177" s="10" t="s">
        <v>79</v>
      </c>
      <c r="AY177" s="239" t="s">
        <v>174</v>
      </c>
    </row>
    <row r="178" s="10" customFormat="1" ht="16.5" customHeight="1">
      <c r="B178" s="230"/>
      <c r="C178" s="231"/>
      <c r="D178" s="231"/>
      <c r="E178" s="232" t="s">
        <v>22</v>
      </c>
      <c r="F178" s="240" t="s">
        <v>300</v>
      </c>
      <c r="G178" s="231"/>
      <c r="H178" s="231"/>
      <c r="I178" s="231"/>
      <c r="J178" s="231"/>
      <c r="K178" s="235">
        <v>2.7000000000000002</v>
      </c>
      <c r="L178" s="231"/>
      <c r="M178" s="231"/>
      <c r="N178" s="231"/>
      <c r="O178" s="231"/>
      <c r="P178" s="231"/>
      <c r="Q178" s="231"/>
      <c r="R178" s="236"/>
      <c r="T178" s="237"/>
      <c r="U178" s="231"/>
      <c r="V178" s="231"/>
      <c r="W178" s="231"/>
      <c r="X178" s="231"/>
      <c r="Y178" s="231"/>
      <c r="Z178" s="231"/>
      <c r="AA178" s="238"/>
      <c r="AT178" s="239" t="s">
        <v>182</v>
      </c>
      <c r="AU178" s="239" t="s">
        <v>130</v>
      </c>
      <c r="AV178" s="10" t="s">
        <v>130</v>
      </c>
      <c r="AW178" s="10" t="s">
        <v>36</v>
      </c>
      <c r="AX178" s="10" t="s">
        <v>79</v>
      </c>
      <c r="AY178" s="239" t="s">
        <v>174</v>
      </c>
    </row>
    <row r="179" s="10" customFormat="1" ht="16.5" customHeight="1">
      <c r="B179" s="230"/>
      <c r="C179" s="231"/>
      <c r="D179" s="231"/>
      <c r="E179" s="232" t="s">
        <v>22</v>
      </c>
      <c r="F179" s="240" t="s">
        <v>301</v>
      </c>
      <c r="G179" s="231"/>
      <c r="H179" s="231"/>
      <c r="I179" s="231"/>
      <c r="J179" s="231"/>
      <c r="K179" s="235">
        <v>8.0999999999999996</v>
      </c>
      <c r="L179" s="231"/>
      <c r="M179" s="231"/>
      <c r="N179" s="231"/>
      <c r="O179" s="231"/>
      <c r="P179" s="231"/>
      <c r="Q179" s="231"/>
      <c r="R179" s="236"/>
      <c r="T179" s="237"/>
      <c r="U179" s="231"/>
      <c r="V179" s="231"/>
      <c r="W179" s="231"/>
      <c r="X179" s="231"/>
      <c r="Y179" s="231"/>
      <c r="Z179" s="231"/>
      <c r="AA179" s="238"/>
      <c r="AT179" s="239" t="s">
        <v>182</v>
      </c>
      <c r="AU179" s="239" t="s">
        <v>130</v>
      </c>
      <c r="AV179" s="10" t="s">
        <v>130</v>
      </c>
      <c r="AW179" s="10" t="s">
        <v>36</v>
      </c>
      <c r="AX179" s="10" t="s">
        <v>79</v>
      </c>
      <c r="AY179" s="239" t="s">
        <v>174</v>
      </c>
    </row>
    <row r="180" s="10" customFormat="1" ht="16.5" customHeight="1">
      <c r="B180" s="230"/>
      <c r="C180" s="231"/>
      <c r="D180" s="231"/>
      <c r="E180" s="232" t="s">
        <v>22</v>
      </c>
      <c r="F180" s="240" t="s">
        <v>302</v>
      </c>
      <c r="G180" s="231"/>
      <c r="H180" s="231"/>
      <c r="I180" s="231"/>
      <c r="J180" s="231"/>
      <c r="K180" s="235">
        <v>16.920000000000002</v>
      </c>
      <c r="L180" s="231"/>
      <c r="M180" s="231"/>
      <c r="N180" s="231"/>
      <c r="O180" s="231"/>
      <c r="P180" s="231"/>
      <c r="Q180" s="231"/>
      <c r="R180" s="236"/>
      <c r="T180" s="237"/>
      <c r="U180" s="231"/>
      <c r="V180" s="231"/>
      <c r="W180" s="231"/>
      <c r="X180" s="231"/>
      <c r="Y180" s="231"/>
      <c r="Z180" s="231"/>
      <c r="AA180" s="238"/>
      <c r="AT180" s="239" t="s">
        <v>182</v>
      </c>
      <c r="AU180" s="239" t="s">
        <v>130</v>
      </c>
      <c r="AV180" s="10" t="s">
        <v>130</v>
      </c>
      <c r="AW180" s="10" t="s">
        <v>36</v>
      </c>
      <c r="AX180" s="10" t="s">
        <v>79</v>
      </c>
      <c r="AY180" s="239" t="s">
        <v>174</v>
      </c>
    </row>
    <row r="181" s="10" customFormat="1" ht="16.5" customHeight="1">
      <c r="B181" s="230"/>
      <c r="C181" s="231"/>
      <c r="D181" s="231"/>
      <c r="E181" s="232" t="s">
        <v>22</v>
      </c>
      <c r="F181" s="240" t="s">
        <v>303</v>
      </c>
      <c r="G181" s="231"/>
      <c r="H181" s="231"/>
      <c r="I181" s="231"/>
      <c r="J181" s="231"/>
      <c r="K181" s="235">
        <v>4.1399999999999997</v>
      </c>
      <c r="L181" s="231"/>
      <c r="M181" s="231"/>
      <c r="N181" s="231"/>
      <c r="O181" s="231"/>
      <c r="P181" s="231"/>
      <c r="Q181" s="231"/>
      <c r="R181" s="236"/>
      <c r="T181" s="237"/>
      <c r="U181" s="231"/>
      <c r="V181" s="231"/>
      <c r="W181" s="231"/>
      <c r="X181" s="231"/>
      <c r="Y181" s="231"/>
      <c r="Z181" s="231"/>
      <c r="AA181" s="238"/>
      <c r="AT181" s="239" t="s">
        <v>182</v>
      </c>
      <c r="AU181" s="239" t="s">
        <v>130</v>
      </c>
      <c r="AV181" s="10" t="s">
        <v>130</v>
      </c>
      <c r="AW181" s="10" t="s">
        <v>36</v>
      </c>
      <c r="AX181" s="10" t="s">
        <v>79</v>
      </c>
      <c r="AY181" s="239" t="s">
        <v>174</v>
      </c>
    </row>
    <row r="182" s="10" customFormat="1" ht="16.5" customHeight="1">
      <c r="B182" s="230"/>
      <c r="C182" s="231"/>
      <c r="D182" s="231"/>
      <c r="E182" s="232" t="s">
        <v>22</v>
      </c>
      <c r="F182" s="240" t="s">
        <v>304</v>
      </c>
      <c r="G182" s="231"/>
      <c r="H182" s="231"/>
      <c r="I182" s="231"/>
      <c r="J182" s="231"/>
      <c r="K182" s="235">
        <v>3.915</v>
      </c>
      <c r="L182" s="231"/>
      <c r="M182" s="231"/>
      <c r="N182" s="231"/>
      <c r="O182" s="231"/>
      <c r="P182" s="231"/>
      <c r="Q182" s="231"/>
      <c r="R182" s="236"/>
      <c r="T182" s="237"/>
      <c r="U182" s="231"/>
      <c r="V182" s="231"/>
      <c r="W182" s="231"/>
      <c r="X182" s="231"/>
      <c r="Y182" s="231"/>
      <c r="Z182" s="231"/>
      <c r="AA182" s="238"/>
      <c r="AT182" s="239" t="s">
        <v>182</v>
      </c>
      <c r="AU182" s="239" t="s">
        <v>130</v>
      </c>
      <c r="AV182" s="10" t="s">
        <v>130</v>
      </c>
      <c r="AW182" s="10" t="s">
        <v>36</v>
      </c>
      <c r="AX182" s="10" t="s">
        <v>79</v>
      </c>
      <c r="AY182" s="239" t="s">
        <v>174</v>
      </c>
    </row>
    <row r="183" s="1" customFormat="1" ht="25.5" customHeight="1">
      <c r="B183" s="46"/>
      <c r="C183" s="245" t="s">
        <v>305</v>
      </c>
      <c r="D183" s="245" t="s">
        <v>235</v>
      </c>
      <c r="E183" s="246" t="s">
        <v>306</v>
      </c>
      <c r="F183" s="247" t="s">
        <v>307</v>
      </c>
      <c r="G183" s="247"/>
      <c r="H183" s="247"/>
      <c r="I183" s="247"/>
      <c r="J183" s="248" t="s">
        <v>244</v>
      </c>
      <c r="K183" s="249">
        <v>2</v>
      </c>
      <c r="L183" s="250">
        <v>0</v>
      </c>
      <c r="M183" s="251"/>
      <c r="N183" s="252">
        <f>ROUND(L183*K183,2)</f>
        <v>0</v>
      </c>
      <c r="O183" s="226"/>
      <c r="P183" s="226"/>
      <c r="Q183" s="226"/>
      <c r="R183" s="48"/>
      <c r="T183" s="227" t="s">
        <v>22</v>
      </c>
      <c r="U183" s="56" t="s">
        <v>44</v>
      </c>
      <c r="V183" s="47"/>
      <c r="W183" s="228">
        <f>V183*K183</f>
        <v>0</v>
      </c>
      <c r="X183" s="228">
        <v>0</v>
      </c>
      <c r="Y183" s="228">
        <f>X183*K183</f>
        <v>0</v>
      </c>
      <c r="Z183" s="228">
        <v>0</v>
      </c>
      <c r="AA183" s="229">
        <f>Z183*K183</f>
        <v>0</v>
      </c>
      <c r="AR183" s="22" t="s">
        <v>238</v>
      </c>
      <c r="AT183" s="22" t="s">
        <v>235</v>
      </c>
      <c r="AU183" s="22" t="s">
        <v>130</v>
      </c>
      <c r="AY183" s="22" t="s">
        <v>174</v>
      </c>
      <c r="BE183" s="142">
        <f>IF(U183="základní",N183,0)</f>
        <v>0</v>
      </c>
      <c r="BF183" s="142">
        <f>IF(U183="snížená",N183,0)</f>
        <v>0</v>
      </c>
      <c r="BG183" s="142">
        <f>IF(U183="zákl. přenesená",N183,0)</f>
        <v>0</v>
      </c>
      <c r="BH183" s="142">
        <f>IF(U183="sníž. přenesená",N183,0)</f>
        <v>0</v>
      </c>
      <c r="BI183" s="142">
        <f>IF(U183="nulová",N183,0)</f>
        <v>0</v>
      </c>
      <c r="BJ183" s="22" t="s">
        <v>87</v>
      </c>
      <c r="BK183" s="142">
        <f>ROUND(L183*K183,2)</f>
        <v>0</v>
      </c>
      <c r="BL183" s="22" t="s">
        <v>232</v>
      </c>
      <c r="BM183" s="22" t="s">
        <v>308</v>
      </c>
    </row>
    <row r="184" s="1" customFormat="1" ht="25.5" customHeight="1">
      <c r="B184" s="46"/>
      <c r="C184" s="245" t="s">
        <v>309</v>
      </c>
      <c r="D184" s="245" t="s">
        <v>235</v>
      </c>
      <c r="E184" s="246" t="s">
        <v>310</v>
      </c>
      <c r="F184" s="247" t="s">
        <v>311</v>
      </c>
      <c r="G184" s="247"/>
      <c r="H184" s="247"/>
      <c r="I184" s="247"/>
      <c r="J184" s="248" t="s">
        <v>244</v>
      </c>
      <c r="K184" s="249">
        <v>2</v>
      </c>
      <c r="L184" s="250">
        <v>0</v>
      </c>
      <c r="M184" s="251"/>
      <c r="N184" s="252">
        <f>ROUND(L184*K184,2)</f>
        <v>0</v>
      </c>
      <c r="O184" s="226"/>
      <c r="P184" s="226"/>
      <c r="Q184" s="226"/>
      <c r="R184" s="48"/>
      <c r="T184" s="227" t="s">
        <v>22</v>
      </c>
      <c r="U184" s="56" t="s">
        <v>44</v>
      </c>
      <c r="V184" s="47"/>
      <c r="W184" s="228">
        <f>V184*K184</f>
        <v>0</v>
      </c>
      <c r="X184" s="228">
        <v>0</v>
      </c>
      <c r="Y184" s="228">
        <f>X184*K184</f>
        <v>0</v>
      </c>
      <c r="Z184" s="228">
        <v>0</v>
      </c>
      <c r="AA184" s="229">
        <f>Z184*K184</f>
        <v>0</v>
      </c>
      <c r="AR184" s="22" t="s">
        <v>238</v>
      </c>
      <c r="AT184" s="22" t="s">
        <v>235</v>
      </c>
      <c r="AU184" s="22" t="s">
        <v>130</v>
      </c>
      <c r="AY184" s="22" t="s">
        <v>174</v>
      </c>
      <c r="BE184" s="142">
        <f>IF(U184="základní",N184,0)</f>
        <v>0</v>
      </c>
      <c r="BF184" s="142">
        <f>IF(U184="snížená",N184,0)</f>
        <v>0</v>
      </c>
      <c r="BG184" s="142">
        <f>IF(U184="zákl. přenesená",N184,0)</f>
        <v>0</v>
      </c>
      <c r="BH184" s="142">
        <f>IF(U184="sníž. přenesená",N184,0)</f>
        <v>0</v>
      </c>
      <c r="BI184" s="142">
        <f>IF(U184="nulová",N184,0)</f>
        <v>0</v>
      </c>
      <c r="BJ184" s="22" t="s">
        <v>87</v>
      </c>
      <c r="BK184" s="142">
        <f>ROUND(L184*K184,2)</f>
        <v>0</v>
      </c>
      <c r="BL184" s="22" t="s">
        <v>232</v>
      </c>
      <c r="BM184" s="22" t="s">
        <v>312</v>
      </c>
    </row>
    <row r="185" s="1" customFormat="1" ht="25.5" customHeight="1">
      <c r="B185" s="46"/>
      <c r="C185" s="245" t="s">
        <v>313</v>
      </c>
      <c r="D185" s="245" t="s">
        <v>235</v>
      </c>
      <c r="E185" s="246" t="s">
        <v>314</v>
      </c>
      <c r="F185" s="247" t="s">
        <v>315</v>
      </c>
      <c r="G185" s="247"/>
      <c r="H185" s="247"/>
      <c r="I185" s="247"/>
      <c r="J185" s="248" t="s">
        <v>244</v>
      </c>
      <c r="K185" s="249">
        <v>2</v>
      </c>
      <c r="L185" s="250">
        <v>0</v>
      </c>
      <c r="M185" s="251"/>
      <c r="N185" s="252">
        <f>ROUND(L185*K185,2)</f>
        <v>0</v>
      </c>
      <c r="O185" s="226"/>
      <c r="P185" s="226"/>
      <c r="Q185" s="226"/>
      <c r="R185" s="48"/>
      <c r="T185" s="227" t="s">
        <v>22</v>
      </c>
      <c r="U185" s="56" t="s">
        <v>44</v>
      </c>
      <c r="V185" s="47"/>
      <c r="W185" s="228">
        <f>V185*K185</f>
        <v>0</v>
      </c>
      <c r="X185" s="228">
        <v>0</v>
      </c>
      <c r="Y185" s="228">
        <f>X185*K185</f>
        <v>0</v>
      </c>
      <c r="Z185" s="228">
        <v>0</v>
      </c>
      <c r="AA185" s="229">
        <f>Z185*K185</f>
        <v>0</v>
      </c>
      <c r="AR185" s="22" t="s">
        <v>238</v>
      </c>
      <c r="AT185" s="22" t="s">
        <v>235</v>
      </c>
      <c r="AU185" s="22" t="s">
        <v>130</v>
      </c>
      <c r="AY185" s="22" t="s">
        <v>174</v>
      </c>
      <c r="BE185" s="142">
        <f>IF(U185="základní",N185,0)</f>
        <v>0</v>
      </c>
      <c r="BF185" s="142">
        <f>IF(U185="snížená",N185,0)</f>
        <v>0</v>
      </c>
      <c r="BG185" s="142">
        <f>IF(U185="zákl. přenesená",N185,0)</f>
        <v>0</v>
      </c>
      <c r="BH185" s="142">
        <f>IF(U185="sníž. přenesená",N185,0)</f>
        <v>0</v>
      </c>
      <c r="BI185" s="142">
        <f>IF(U185="nulová",N185,0)</f>
        <v>0</v>
      </c>
      <c r="BJ185" s="22" t="s">
        <v>87</v>
      </c>
      <c r="BK185" s="142">
        <f>ROUND(L185*K185,2)</f>
        <v>0</v>
      </c>
      <c r="BL185" s="22" t="s">
        <v>232</v>
      </c>
      <c r="BM185" s="22" t="s">
        <v>316</v>
      </c>
    </row>
    <row r="186" s="1" customFormat="1" ht="25.5" customHeight="1">
      <c r="B186" s="46"/>
      <c r="C186" s="245" t="s">
        <v>317</v>
      </c>
      <c r="D186" s="245" t="s">
        <v>235</v>
      </c>
      <c r="E186" s="246" t="s">
        <v>318</v>
      </c>
      <c r="F186" s="247" t="s">
        <v>319</v>
      </c>
      <c r="G186" s="247"/>
      <c r="H186" s="247"/>
      <c r="I186" s="247"/>
      <c r="J186" s="248" t="s">
        <v>244</v>
      </c>
      <c r="K186" s="249">
        <v>1</v>
      </c>
      <c r="L186" s="250">
        <v>0</v>
      </c>
      <c r="M186" s="251"/>
      <c r="N186" s="252">
        <f>ROUND(L186*K186,2)</f>
        <v>0</v>
      </c>
      <c r="O186" s="226"/>
      <c r="P186" s="226"/>
      <c r="Q186" s="226"/>
      <c r="R186" s="48"/>
      <c r="T186" s="227" t="s">
        <v>22</v>
      </c>
      <c r="U186" s="56" t="s">
        <v>44</v>
      </c>
      <c r="V186" s="47"/>
      <c r="W186" s="228">
        <f>V186*K186</f>
        <v>0</v>
      </c>
      <c r="X186" s="228">
        <v>0</v>
      </c>
      <c r="Y186" s="228">
        <f>X186*K186</f>
        <v>0</v>
      </c>
      <c r="Z186" s="228">
        <v>0</v>
      </c>
      <c r="AA186" s="229">
        <f>Z186*K186</f>
        <v>0</v>
      </c>
      <c r="AR186" s="22" t="s">
        <v>238</v>
      </c>
      <c r="AT186" s="22" t="s">
        <v>235</v>
      </c>
      <c r="AU186" s="22" t="s">
        <v>130</v>
      </c>
      <c r="AY186" s="22" t="s">
        <v>174</v>
      </c>
      <c r="BE186" s="142">
        <f>IF(U186="základní",N186,0)</f>
        <v>0</v>
      </c>
      <c r="BF186" s="142">
        <f>IF(U186="snížená",N186,0)</f>
        <v>0</v>
      </c>
      <c r="BG186" s="142">
        <f>IF(U186="zákl. přenesená",N186,0)</f>
        <v>0</v>
      </c>
      <c r="BH186" s="142">
        <f>IF(U186="sníž. přenesená",N186,0)</f>
        <v>0</v>
      </c>
      <c r="BI186" s="142">
        <f>IF(U186="nulová",N186,0)</f>
        <v>0</v>
      </c>
      <c r="BJ186" s="22" t="s">
        <v>87</v>
      </c>
      <c r="BK186" s="142">
        <f>ROUND(L186*K186,2)</f>
        <v>0</v>
      </c>
      <c r="BL186" s="22" t="s">
        <v>232</v>
      </c>
      <c r="BM186" s="22" t="s">
        <v>320</v>
      </c>
    </row>
    <row r="187" s="1" customFormat="1" ht="25.5" customHeight="1">
      <c r="B187" s="46"/>
      <c r="C187" s="245" t="s">
        <v>321</v>
      </c>
      <c r="D187" s="245" t="s">
        <v>235</v>
      </c>
      <c r="E187" s="246" t="s">
        <v>322</v>
      </c>
      <c r="F187" s="247" t="s">
        <v>323</v>
      </c>
      <c r="G187" s="247"/>
      <c r="H187" s="247"/>
      <c r="I187" s="247"/>
      <c r="J187" s="248" t="s">
        <v>244</v>
      </c>
      <c r="K187" s="249">
        <v>1</v>
      </c>
      <c r="L187" s="250">
        <v>0</v>
      </c>
      <c r="M187" s="251"/>
      <c r="N187" s="252">
        <f>ROUND(L187*K187,2)</f>
        <v>0</v>
      </c>
      <c r="O187" s="226"/>
      <c r="P187" s="226"/>
      <c r="Q187" s="226"/>
      <c r="R187" s="48"/>
      <c r="T187" s="227" t="s">
        <v>22</v>
      </c>
      <c r="U187" s="56" t="s">
        <v>44</v>
      </c>
      <c r="V187" s="47"/>
      <c r="W187" s="228">
        <f>V187*K187</f>
        <v>0</v>
      </c>
      <c r="X187" s="228">
        <v>0</v>
      </c>
      <c r="Y187" s="228">
        <f>X187*K187</f>
        <v>0</v>
      </c>
      <c r="Z187" s="228">
        <v>0</v>
      </c>
      <c r="AA187" s="229">
        <f>Z187*K187</f>
        <v>0</v>
      </c>
      <c r="AR187" s="22" t="s">
        <v>238</v>
      </c>
      <c r="AT187" s="22" t="s">
        <v>235</v>
      </c>
      <c r="AU187" s="22" t="s">
        <v>130</v>
      </c>
      <c r="AY187" s="22" t="s">
        <v>174</v>
      </c>
      <c r="BE187" s="142">
        <f>IF(U187="základní",N187,0)</f>
        <v>0</v>
      </c>
      <c r="BF187" s="142">
        <f>IF(U187="snížená",N187,0)</f>
        <v>0</v>
      </c>
      <c r="BG187" s="142">
        <f>IF(U187="zákl. přenesená",N187,0)</f>
        <v>0</v>
      </c>
      <c r="BH187" s="142">
        <f>IF(U187="sníž. přenesená",N187,0)</f>
        <v>0</v>
      </c>
      <c r="BI187" s="142">
        <f>IF(U187="nulová",N187,0)</f>
        <v>0</v>
      </c>
      <c r="BJ187" s="22" t="s">
        <v>87</v>
      </c>
      <c r="BK187" s="142">
        <f>ROUND(L187*K187,2)</f>
        <v>0</v>
      </c>
      <c r="BL187" s="22" t="s">
        <v>232</v>
      </c>
      <c r="BM187" s="22" t="s">
        <v>324</v>
      </c>
    </row>
    <row r="188" s="1" customFormat="1" ht="25.5" customHeight="1">
      <c r="B188" s="46"/>
      <c r="C188" s="245" t="s">
        <v>238</v>
      </c>
      <c r="D188" s="245" t="s">
        <v>235</v>
      </c>
      <c r="E188" s="246" t="s">
        <v>325</v>
      </c>
      <c r="F188" s="247" t="s">
        <v>326</v>
      </c>
      <c r="G188" s="247"/>
      <c r="H188" s="247"/>
      <c r="I188" s="247"/>
      <c r="J188" s="248" t="s">
        <v>244</v>
      </c>
      <c r="K188" s="249">
        <v>2</v>
      </c>
      <c r="L188" s="250">
        <v>0</v>
      </c>
      <c r="M188" s="251"/>
      <c r="N188" s="252">
        <f>ROUND(L188*K188,2)</f>
        <v>0</v>
      </c>
      <c r="O188" s="226"/>
      <c r="P188" s="226"/>
      <c r="Q188" s="226"/>
      <c r="R188" s="48"/>
      <c r="T188" s="227" t="s">
        <v>22</v>
      </c>
      <c r="U188" s="56" t="s">
        <v>44</v>
      </c>
      <c r="V188" s="47"/>
      <c r="W188" s="228">
        <f>V188*K188</f>
        <v>0</v>
      </c>
      <c r="X188" s="228">
        <v>0</v>
      </c>
      <c r="Y188" s="228">
        <f>X188*K188</f>
        <v>0</v>
      </c>
      <c r="Z188" s="228">
        <v>0</v>
      </c>
      <c r="AA188" s="229">
        <f>Z188*K188</f>
        <v>0</v>
      </c>
      <c r="AR188" s="22" t="s">
        <v>238</v>
      </c>
      <c r="AT188" s="22" t="s">
        <v>235</v>
      </c>
      <c r="AU188" s="22" t="s">
        <v>130</v>
      </c>
      <c r="AY188" s="22" t="s">
        <v>174</v>
      </c>
      <c r="BE188" s="142">
        <f>IF(U188="základní",N188,0)</f>
        <v>0</v>
      </c>
      <c r="BF188" s="142">
        <f>IF(U188="snížená",N188,0)</f>
        <v>0</v>
      </c>
      <c r="BG188" s="142">
        <f>IF(U188="zákl. přenesená",N188,0)</f>
        <v>0</v>
      </c>
      <c r="BH188" s="142">
        <f>IF(U188="sníž. přenesená",N188,0)</f>
        <v>0</v>
      </c>
      <c r="BI188" s="142">
        <f>IF(U188="nulová",N188,0)</f>
        <v>0</v>
      </c>
      <c r="BJ188" s="22" t="s">
        <v>87</v>
      </c>
      <c r="BK188" s="142">
        <f>ROUND(L188*K188,2)</f>
        <v>0</v>
      </c>
      <c r="BL188" s="22" t="s">
        <v>232</v>
      </c>
      <c r="BM188" s="22" t="s">
        <v>327</v>
      </c>
    </row>
    <row r="189" s="1" customFormat="1" ht="25.5" customHeight="1">
      <c r="B189" s="46"/>
      <c r="C189" s="245" t="s">
        <v>328</v>
      </c>
      <c r="D189" s="245" t="s">
        <v>235</v>
      </c>
      <c r="E189" s="246" t="s">
        <v>329</v>
      </c>
      <c r="F189" s="247" t="s">
        <v>330</v>
      </c>
      <c r="G189" s="247"/>
      <c r="H189" s="247"/>
      <c r="I189" s="247"/>
      <c r="J189" s="248" t="s">
        <v>244</v>
      </c>
      <c r="K189" s="249">
        <v>2</v>
      </c>
      <c r="L189" s="250">
        <v>0</v>
      </c>
      <c r="M189" s="251"/>
      <c r="N189" s="252">
        <f>ROUND(L189*K189,2)</f>
        <v>0</v>
      </c>
      <c r="O189" s="226"/>
      <c r="P189" s="226"/>
      <c r="Q189" s="226"/>
      <c r="R189" s="48"/>
      <c r="T189" s="227" t="s">
        <v>22</v>
      </c>
      <c r="U189" s="56" t="s">
        <v>44</v>
      </c>
      <c r="V189" s="47"/>
      <c r="W189" s="228">
        <f>V189*K189</f>
        <v>0</v>
      </c>
      <c r="X189" s="228">
        <v>0</v>
      </c>
      <c r="Y189" s="228">
        <f>X189*K189</f>
        <v>0</v>
      </c>
      <c r="Z189" s="228">
        <v>0</v>
      </c>
      <c r="AA189" s="229">
        <f>Z189*K189</f>
        <v>0</v>
      </c>
      <c r="AR189" s="22" t="s">
        <v>238</v>
      </c>
      <c r="AT189" s="22" t="s">
        <v>235</v>
      </c>
      <c r="AU189" s="22" t="s">
        <v>130</v>
      </c>
      <c r="AY189" s="22" t="s">
        <v>174</v>
      </c>
      <c r="BE189" s="142">
        <f>IF(U189="základní",N189,0)</f>
        <v>0</v>
      </c>
      <c r="BF189" s="142">
        <f>IF(U189="snížená",N189,0)</f>
        <v>0</v>
      </c>
      <c r="BG189" s="142">
        <f>IF(U189="zákl. přenesená",N189,0)</f>
        <v>0</v>
      </c>
      <c r="BH189" s="142">
        <f>IF(U189="sníž. přenesená",N189,0)</f>
        <v>0</v>
      </c>
      <c r="BI189" s="142">
        <f>IF(U189="nulová",N189,0)</f>
        <v>0</v>
      </c>
      <c r="BJ189" s="22" t="s">
        <v>87</v>
      </c>
      <c r="BK189" s="142">
        <f>ROUND(L189*K189,2)</f>
        <v>0</v>
      </c>
      <c r="BL189" s="22" t="s">
        <v>232</v>
      </c>
      <c r="BM189" s="22" t="s">
        <v>331</v>
      </c>
    </row>
    <row r="190" s="1" customFormat="1" ht="25.5" customHeight="1">
      <c r="B190" s="46"/>
      <c r="C190" s="245" t="s">
        <v>332</v>
      </c>
      <c r="D190" s="245" t="s">
        <v>235</v>
      </c>
      <c r="E190" s="246" t="s">
        <v>333</v>
      </c>
      <c r="F190" s="247" t="s">
        <v>334</v>
      </c>
      <c r="G190" s="247"/>
      <c r="H190" s="247"/>
      <c r="I190" s="247"/>
      <c r="J190" s="248" t="s">
        <v>244</v>
      </c>
      <c r="K190" s="249">
        <v>1</v>
      </c>
      <c r="L190" s="250">
        <v>0</v>
      </c>
      <c r="M190" s="251"/>
      <c r="N190" s="252">
        <f>ROUND(L190*K190,2)</f>
        <v>0</v>
      </c>
      <c r="O190" s="226"/>
      <c r="P190" s="226"/>
      <c r="Q190" s="226"/>
      <c r="R190" s="48"/>
      <c r="T190" s="227" t="s">
        <v>22</v>
      </c>
      <c r="U190" s="56" t="s">
        <v>44</v>
      </c>
      <c r="V190" s="47"/>
      <c r="W190" s="228">
        <f>V190*K190</f>
        <v>0</v>
      </c>
      <c r="X190" s="228">
        <v>0</v>
      </c>
      <c r="Y190" s="228">
        <f>X190*K190</f>
        <v>0</v>
      </c>
      <c r="Z190" s="228">
        <v>0</v>
      </c>
      <c r="AA190" s="229">
        <f>Z190*K190</f>
        <v>0</v>
      </c>
      <c r="AR190" s="22" t="s">
        <v>238</v>
      </c>
      <c r="AT190" s="22" t="s">
        <v>235</v>
      </c>
      <c r="AU190" s="22" t="s">
        <v>130</v>
      </c>
      <c r="AY190" s="22" t="s">
        <v>174</v>
      </c>
      <c r="BE190" s="142">
        <f>IF(U190="základní",N190,0)</f>
        <v>0</v>
      </c>
      <c r="BF190" s="142">
        <f>IF(U190="snížená",N190,0)</f>
        <v>0</v>
      </c>
      <c r="BG190" s="142">
        <f>IF(U190="zákl. přenesená",N190,0)</f>
        <v>0</v>
      </c>
      <c r="BH190" s="142">
        <f>IF(U190="sníž. přenesená",N190,0)</f>
        <v>0</v>
      </c>
      <c r="BI190" s="142">
        <f>IF(U190="nulová",N190,0)</f>
        <v>0</v>
      </c>
      <c r="BJ190" s="22" t="s">
        <v>87</v>
      </c>
      <c r="BK190" s="142">
        <f>ROUND(L190*K190,2)</f>
        <v>0</v>
      </c>
      <c r="BL190" s="22" t="s">
        <v>232</v>
      </c>
      <c r="BM190" s="22" t="s">
        <v>335</v>
      </c>
    </row>
    <row r="191" s="1" customFormat="1" ht="25.5" customHeight="1">
      <c r="B191" s="46"/>
      <c r="C191" s="245" t="s">
        <v>336</v>
      </c>
      <c r="D191" s="245" t="s">
        <v>235</v>
      </c>
      <c r="E191" s="246" t="s">
        <v>337</v>
      </c>
      <c r="F191" s="247" t="s">
        <v>338</v>
      </c>
      <c r="G191" s="247"/>
      <c r="H191" s="247"/>
      <c r="I191" s="247"/>
      <c r="J191" s="248" t="s">
        <v>244</v>
      </c>
      <c r="K191" s="249">
        <v>1</v>
      </c>
      <c r="L191" s="250">
        <v>0</v>
      </c>
      <c r="M191" s="251"/>
      <c r="N191" s="252">
        <f>ROUND(L191*K191,2)</f>
        <v>0</v>
      </c>
      <c r="O191" s="226"/>
      <c r="P191" s="226"/>
      <c r="Q191" s="226"/>
      <c r="R191" s="48"/>
      <c r="T191" s="227" t="s">
        <v>22</v>
      </c>
      <c r="U191" s="56" t="s">
        <v>44</v>
      </c>
      <c r="V191" s="47"/>
      <c r="W191" s="228">
        <f>V191*K191</f>
        <v>0</v>
      </c>
      <c r="X191" s="228">
        <v>0</v>
      </c>
      <c r="Y191" s="228">
        <f>X191*K191</f>
        <v>0</v>
      </c>
      <c r="Z191" s="228">
        <v>0</v>
      </c>
      <c r="AA191" s="229">
        <f>Z191*K191</f>
        <v>0</v>
      </c>
      <c r="AR191" s="22" t="s">
        <v>238</v>
      </c>
      <c r="AT191" s="22" t="s">
        <v>235</v>
      </c>
      <c r="AU191" s="22" t="s">
        <v>130</v>
      </c>
      <c r="AY191" s="22" t="s">
        <v>174</v>
      </c>
      <c r="BE191" s="142">
        <f>IF(U191="základní",N191,0)</f>
        <v>0</v>
      </c>
      <c r="BF191" s="142">
        <f>IF(U191="snížená",N191,0)</f>
        <v>0</v>
      </c>
      <c r="BG191" s="142">
        <f>IF(U191="zákl. přenesená",N191,0)</f>
        <v>0</v>
      </c>
      <c r="BH191" s="142">
        <f>IF(U191="sníž. přenesená",N191,0)</f>
        <v>0</v>
      </c>
      <c r="BI191" s="142">
        <f>IF(U191="nulová",N191,0)</f>
        <v>0</v>
      </c>
      <c r="BJ191" s="22" t="s">
        <v>87</v>
      </c>
      <c r="BK191" s="142">
        <f>ROUND(L191*K191,2)</f>
        <v>0</v>
      </c>
      <c r="BL191" s="22" t="s">
        <v>232</v>
      </c>
      <c r="BM191" s="22" t="s">
        <v>339</v>
      </c>
    </row>
    <row r="192" s="1" customFormat="1" ht="25.5" customHeight="1">
      <c r="B192" s="46"/>
      <c r="C192" s="219" t="s">
        <v>340</v>
      </c>
      <c r="D192" s="219" t="s">
        <v>175</v>
      </c>
      <c r="E192" s="220" t="s">
        <v>341</v>
      </c>
      <c r="F192" s="221" t="s">
        <v>342</v>
      </c>
      <c r="G192" s="221"/>
      <c r="H192" s="221"/>
      <c r="I192" s="221"/>
      <c r="J192" s="222" t="s">
        <v>178</v>
      </c>
      <c r="K192" s="223">
        <v>9.6920000000000002</v>
      </c>
      <c r="L192" s="224">
        <v>0</v>
      </c>
      <c r="M192" s="225"/>
      <c r="N192" s="226">
        <f>ROUND(L192*K192,2)</f>
        <v>0</v>
      </c>
      <c r="O192" s="226"/>
      <c r="P192" s="226"/>
      <c r="Q192" s="226"/>
      <c r="R192" s="48"/>
      <c r="T192" s="227" t="s">
        <v>22</v>
      </c>
      <c r="U192" s="56" t="s">
        <v>44</v>
      </c>
      <c r="V192" s="47"/>
      <c r="W192" s="228">
        <f>V192*K192</f>
        <v>0</v>
      </c>
      <c r="X192" s="228">
        <v>0.00025999999999999998</v>
      </c>
      <c r="Y192" s="228">
        <f>X192*K192</f>
        <v>0.0025199199999999997</v>
      </c>
      <c r="Z192" s="228">
        <v>0</v>
      </c>
      <c r="AA192" s="229">
        <f>Z192*K192</f>
        <v>0</v>
      </c>
      <c r="AR192" s="22" t="s">
        <v>232</v>
      </c>
      <c r="AT192" s="22" t="s">
        <v>175</v>
      </c>
      <c r="AU192" s="22" t="s">
        <v>130</v>
      </c>
      <c r="AY192" s="22" t="s">
        <v>174</v>
      </c>
      <c r="BE192" s="142">
        <f>IF(U192="základní",N192,0)</f>
        <v>0</v>
      </c>
      <c r="BF192" s="142">
        <f>IF(U192="snížená",N192,0)</f>
        <v>0</v>
      </c>
      <c r="BG192" s="142">
        <f>IF(U192="zákl. přenesená",N192,0)</f>
        <v>0</v>
      </c>
      <c r="BH192" s="142">
        <f>IF(U192="sníž. přenesená",N192,0)</f>
        <v>0</v>
      </c>
      <c r="BI192" s="142">
        <f>IF(U192="nulová",N192,0)</f>
        <v>0</v>
      </c>
      <c r="BJ192" s="22" t="s">
        <v>87</v>
      </c>
      <c r="BK192" s="142">
        <f>ROUND(L192*K192,2)</f>
        <v>0</v>
      </c>
      <c r="BL192" s="22" t="s">
        <v>232</v>
      </c>
      <c r="BM192" s="22" t="s">
        <v>343</v>
      </c>
    </row>
    <row r="193" s="10" customFormat="1" ht="16.5" customHeight="1">
      <c r="B193" s="230"/>
      <c r="C193" s="231"/>
      <c r="D193" s="231"/>
      <c r="E193" s="232" t="s">
        <v>22</v>
      </c>
      <c r="F193" s="233" t="s">
        <v>344</v>
      </c>
      <c r="G193" s="234"/>
      <c r="H193" s="234"/>
      <c r="I193" s="234"/>
      <c r="J193" s="231"/>
      <c r="K193" s="235">
        <v>7.5019999999999998</v>
      </c>
      <c r="L193" s="231"/>
      <c r="M193" s="231"/>
      <c r="N193" s="231"/>
      <c r="O193" s="231"/>
      <c r="P193" s="231"/>
      <c r="Q193" s="231"/>
      <c r="R193" s="236"/>
      <c r="T193" s="237"/>
      <c r="U193" s="231"/>
      <c r="V193" s="231"/>
      <c r="W193" s="231"/>
      <c r="X193" s="231"/>
      <c r="Y193" s="231"/>
      <c r="Z193" s="231"/>
      <c r="AA193" s="238"/>
      <c r="AT193" s="239" t="s">
        <v>182</v>
      </c>
      <c r="AU193" s="239" t="s">
        <v>130</v>
      </c>
      <c r="AV193" s="10" t="s">
        <v>130</v>
      </c>
      <c r="AW193" s="10" t="s">
        <v>36</v>
      </c>
      <c r="AX193" s="10" t="s">
        <v>79</v>
      </c>
      <c r="AY193" s="239" t="s">
        <v>174</v>
      </c>
    </row>
    <row r="194" s="10" customFormat="1" ht="16.5" customHeight="1">
      <c r="B194" s="230"/>
      <c r="C194" s="231"/>
      <c r="D194" s="231"/>
      <c r="E194" s="232" t="s">
        <v>22</v>
      </c>
      <c r="F194" s="240" t="s">
        <v>345</v>
      </c>
      <c r="G194" s="231"/>
      <c r="H194" s="231"/>
      <c r="I194" s="231"/>
      <c r="J194" s="231"/>
      <c r="K194" s="235">
        <v>2.1899999999999999</v>
      </c>
      <c r="L194" s="231"/>
      <c r="M194" s="231"/>
      <c r="N194" s="231"/>
      <c r="O194" s="231"/>
      <c r="P194" s="231"/>
      <c r="Q194" s="231"/>
      <c r="R194" s="236"/>
      <c r="T194" s="237"/>
      <c r="U194" s="231"/>
      <c r="V194" s="231"/>
      <c r="W194" s="231"/>
      <c r="X194" s="231"/>
      <c r="Y194" s="231"/>
      <c r="Z194" s="231"/>
      <c r="AA194" s="238"/>
      <c r="AT194" s="239" t="s">
        <v>182</v>
      </c>
      <c r="AU194" s="239" t="s">
        <v>130</v>
      </c>
      <c r="AV194" s="10" t="s">
        <v>130</v>
      </c>
      <c r="AW194" s="10" t="s">
        <v>36</v>
      </c>
      <c r="AX194" s="10" t="s">
        <v>79</v>
      </c>
      <c r="AY194" s="239" t="s">
        <v>174</v>
      </c>
    </row>
    <row r="195" s="1" customFormat="1" ht="16.5" customHeight="1">
      <c r="B195" s="46"/>
      <c r="C195" s="245" t="s">
        <v>346</v>
      </c>
      <c r="D195" s="245" t="s">
        <v>235</v>
      </c>
      <c r="E195" s="246" t="s">
        <v>347</v>
      </c>
      <c r="F195" s="247" t="s">
        <v>348</v>
      </c>
      <c r="G195" s="247"/>
      <c r="H195" s="247"/>
      <c r="I195" s="247"/>
      <c r="J195" s="248" t="s">
        <v>244</v>
      </c>
      <c r="K195" s="249">
        <v>2</v>
      </c>
      <c r="L195" s="250">
        <v>0</v>
      </c>
      <c r="M195" s="251"/>
      <c r="N195" s="252">
        <f>ROUND(L195*K195,2)</f>
        <v>0</v>
      </c>
      <c r="O195" s="226"/>
      <c r="P195" s="226"/>
      <c r="Q195" s="226"/>
      <c r="R195" s="48"/>
      <c r="T195" s="227" t="s">
        <v>22</v>
      </c>
      <c r="U195" s="56" t="s">
        <v>44</v>
      </c>
      <c r="V195" s="47"/>
      <c r="W195" s="228">
        <f>V195*K195</f>
        <v>0</v>
      </c>
      <c r="X195" s="228">
        <v>0</v>
      </c>
      <c r="Y195" s="228">
        <f>X195*K195</f>
        <v>0</v>
      </c>
      <c r="Z195" s="228">
        <v>0</v>
      </c>
      <c r="AA195" s="229">
        <f>Z195*K195</f>
        <v>0</v>
      </c>
      <c r="AR195" s="22" t="s">
        <v>238</v>
      </c>
      <c r="AT195" s="22" t="s">
        <v>235</v>
      </c>
      <c r="AU195" s="22" t="s">
        <v>130</v>
      </c>
      <c r="AY195" s="22" t="s">
        <v>174</v>
      </c>
      <c r="BE195" s="142">
        <f>IF(U195="základní",N195,0)</f>
        <v>0</v>
      </c>
      <c r="BF195" s="142">
        <f>IF(U195="snížená",N195,0)</f>
        <v>0</v>
      </c>
      <c r="BG195" s="142">
        <f>IF(U195="zákl. přenesená",N195,0)</f>
        <v>0</v>
      </c>
      <c r="BH195" s="142">
        <f>IF(U195="sníž. přenesená",N195,0)</f>
        <v>0</v>
      </c>
      <c r="BI195" s="142">
        <f>IF(U195="nulová",N195,0)</f>
        <v>0</v>
      </c>
      <c r="BJ195" s="22" t="s">
        <v>87</v>
      </c>
      <c r="BK195" s="142">
        <f>ROUND(L195*K195,2)</f>
        <v>0</v>
      </c>
      <c r="BL195" s="22" t="s">
        <v>232</v>
      </c>
      <c r="BM195" s="22" t="s">
        <v>349</v>
      </c>
    </row>
    <row r="196" s="1" customFormat="1" ht="16.5" customHeight="1">
      <c r="B196" s="46"/>
      <c r="C196" s="245" t="s">
        <v>350</v>
      </c>
      <c r="D196" s="245" t="s">
        <v>235</v>
      </c>
      <c r="E196" s="246" t="s">
        <v>351</v>
      </c>
      <c r="F196" s="247" t="s">
        <v>352</v>
      </c>
      <c r="G196" s="247"/>
      <c r="H196" s="247"/>
      <c r="I196" s="247"/>
      <c r="J196" s="248" t="s">
        <v>244</v>
      </c>
      <c r="K196" s="249">
        <v>1</v>
      </c>
      <c r="L196" s="250">
        <v>0</v>
      </c>
      <c r="M196" s="251"/>
      <c r="N196" s="252">
        <f>ROUND(L196*K196,2)</f>
        <v>0</v>
      </c>
      <c r="O196" s="226"/>
      <c r="P196" s="226"/>
      <c r="Q196" s="226"/>
      <c r="R196" s="48"/>
      <c r="T196" s="227" t="s">
        <v>22</v>
      </c>
      <c r="U196" s="56" t="s">
        <v>44</v>
      </c>
      <c r="V196" s="47"/>
      <c r="W196" s="228">
        <f>V196*K196</f>
        <v>0</v>
      </c>
      <c r="X196" s="228">
        <v>0</v>
      </c>
      <c r="Y196" s="228">
        <f>X196*K196</f>
        <v>0</v>
      </c>
      <c r="Z196" s="228">
        <v>0</v>
      </c>
      <c r="AA196" s="229">
        <f>Z196*K196</f>
        <v>0</v>
      </c>
      <c r="AR196" s="22" t="s">
        <v>238</v>
      </c>
      <c r="AT196" s="22" t="s">
        <v>235</v>
      </c>
      <c r="AU196" s="22" t="s">
        <v>130</v>
      </c>
      <c r="AY196" s="22" t="s">
        <v>174</v>
      </c>
      <c r="BE196" s="142">
        <f>IF(U196="základní",N196,0)</f>
        <v>0</v>
      </c>
      <c r="BF196" s="142">
        <f>IF(U196="snížená",N196,0)</f>
        <v>0</v>
      </c>
      <c r="BG196" s="142">
        <f>IF(U196="zákl. přenesená",N196,0)</f>
        <v>0</v>
      </c>
      <c r="BH196" s="142">
        <f>IF(U196="sníž. přenesená",N196,0)</f>
        <v>0</v>
      </c>
      <c r="BI196" s="142">
        <f>IF(U196="nulová",N196,0)</f>
        <v>0</v>
      </c>
      <c r="BJ196" s="22" t="s">
        <v>87</v>
      </c>
      <c r="BK196" s="142">
        <f>ROUND(L196*K196,2)</f>
        <v>0</v>
      </c>
      <c r="BL196" s="22" t="s">
        <v>232</v>
      </c>
      <c r="BM196" s="22" t="s">
        <v>353</v>
      </c>
    </row>
    <row r="197" s="1" customFormat="1" ht="25.5" customHeight="1">
      <c r="B197" s="46"/>
      <c r="C197" s="219" t="s">
        <v>354</v>
      </c>
      <c r="D197" s="219" t="s">
        <v>175</v>
      </c>
      <c r="E197" s="220" t="s">
        <v>355</v>
      </c>
      <c r="F197" s="221" t="s">
        <v>356</v>
      </c>
      <c r="G197" s="221"/>
      <c r="H197" s="221"/>
      <c r="I197" s="221"/>
      <c r="J197" s="222" t="s">
        <v>178</v>
      </c>
      <c r="K197" s="223">
        <v>2.6640000000000001</v>
      </c>
      <c r="L197" s="224">
        <v>0</v>
      </c>
      <c r="M197" s="225"/>
      <c r="N197" s="226">
        <f>ROUND(L197*K197,2)</f>
        <v>0</v>
      </c>
      <c r="O197" s="226"/>
      <c r="P197" s="226"/>
      <c r="Q197" s="226"/>
      <c r="R197" s="48"/>
      <c r="T197" s="227" t="s">
        <v>22</v>
      </c>
      <c r="U197" s="56" t="s">
        <v>44</v>
      </c>
      <c r="V197" s="47"/>
      <c r="W197" s="228">
        <f>V197*K197</f>
        <v>0</v>
      </c>
      <c r="X197" s="228">
        <v>0</v>
      </c>
      <c r="Y197" s="228">
        <f>X197*K197</f>
        <v>0</v>
      </c>
      <c r="Z197" s="228">
        <v>0</v>
      </c>
      <c r="AA197" s="229">
        <f>Z197*K197</f>
        <v>0</v>
      </c>
      <c r="AR197" s="22" t="s">
        <v>232</v>
      </c>
      <c r="AT197" s="22" t="s">
        <v>175</v>
      </c>
      <c r="AU197" s="22" t="s">
        <v>130</v>
      </c>
      <c r="AY197" s="22" t="s">
        <v>174</v>
      </c>
      <c r="BE197" s="142">
        <f>IF(U197="základní",N197,0)</f>
        <v>0</v>
      </c>
      <c r="BF197" s="142">
        <f>IF(U197="snížená",N197,0)</f>
        <v>0</v>
      </c>
      <c r="BG197" s="142">
        <f>IF(U197="zákl. přenesená",N197,0)</f>
        <v>0</v>
      </c>
      <c r="BH197" s="142">
        <f>IF(U197="sníž. přenesená",N197,0)</f>
        <v>0</v>
      </c>
      <c r="BI197" s="142">
        <f>IF(U197="nulová",N197,0)</f>
        <v>0</v>
      </c>
      <c r="BJ197" s="22" t="s">
        <v>87</v>
      </c>
      <c r="BK197" s="142">
        <f>ROUND(L197*K197,2)</f>
        <v>0</v>
      </c>
      <c r="BL197" s="22" t="s">
        <v>232</v>
      </c>
      <c r="BM197" s="22" t="s">
        <v>357</v>
      </c>
    </row>
    <row r="198" s="10" customFormat="1" ht="16.5" customHeight="1">
      <c r="B198" s="230"/>
      <c r="C198" s="231"/>
      <c r="D198" s="231"/>
      <c r="E198" s="232" t="s">
        <v>22</v>
      </c>
      <c r="F198" s="233" t="s">
        <v>261</v>
      </c>
      <c r="G198" s="234"/>
      <c r="H198" s="234"/>
      <c r="I198" s="234"/>
      <c r="J198" s="231"/>
      <c r="K198" s="235">
        <v>1.3140000000000001</v>
      </c>
      <c r="L198" s="231"/>
      <c r="M198" s="231"/>
      <c r="N198" s="231"/>
      <c r="O198" s="231"/>
      <c r="P198" s="231"/>
      <c r="Q198" s="231"/>
      <c r="R198" s="236"/>
      <c r="T198" s="237"/>
      <c r="U198" s="231"/>
      <c r="V198" s="231"/>
      <c r="W198" s="231"/>
      <c r="X198" s="231"/>
      <c r="Y198" s="231"/>
      <c r="Z198" s="231"/>
      <c r="AA198" s="238"/>
      <c r="AT198" s="239" t="s">
        <v>182</v>
      </c>
      <c r="AU198" s="239" t="s">
        <v>130</v>
      </c>
      <c r="AV198" s="10" t="s">
        <v>130</v>
      </c>
      <c r="AW198" s="10" t="s">
        <v>36</v>
      </c>
      <c r="AX198" s="10" t="s">
        <v>79</v>
      </c>
      <c r="AY198" s="239" t="s">
        <v>174</v>
      </c>
    </row>
    <row r="199" s="10" customFormat="1" ht="16.5" customHeight="1">
      <c r="B199" s="230"/>
      <c r="C199" s="231"/>
      <c r="D199" s="231"/>
      <c r="E199" s="232" t="s">
        <v>22</v>
      </c>
      <c r="F199" s="240" t="s">
        <v>289</v>
      </c>
      <c r="G199" s="231"/>
      <c r="H199" s="231"/>
      <c r="I199" s="231"/>
      <c r="J199" s="231"/>
      <c r="K199" s="235">
        <v>1.3500000000000001</v>
      </c>
      <c r="L199" s="231"/>
      <c r="M199" s="231"/>
      <c r="N199" s="231"/>
      <c r="O199" s="231"/>
      <c r="P199" s="231"/>
      <c r="Q199" s="231"/>
      <c r="R199" s="236"/>
      <c r="T199" s="237"/>
      <c r="U199" s="231"/>
      <c r="V199" s="231"/>
      <c r="W199" s="231"/>
      <c r="X199" s="231"/>
      <c r="Y199" s="231"/>
      <c r="Z199" s="231"/>
      <c r="AA199" s="238"/>
      <c r="AT199" s="239" t="s">
        <v>182</v>
      </c>
      <c r="AU199" s="239" t="s">
        <v>130</v>
      </c>
      <c r="AV199" s="10" t="s">
        <v>130</v>
      </c>
      <c r="AW199" s="10" t="s">
        <v>36</v>
      </c>
      <c r="AX199" s="10" t="s">
        <v>79</v>
      </c>
      <c r="AY199" s="239" t="s">
        <v>174</v>
      </c>
    </row>
    <row r="200" s="1" customFormat="1" ht="25.5" customHeight="1">
      <c r="B200" s="46"/>
      <c r="C200" s="219" t="s">
        <v>358</v>
      </c>
      <c r="D200" s="219" t="s">
        <v>175</v>
      </c>
      <c r="E200" s="220" t="s">
        <v>359</v>
      </c>
      <c r="F200" s="221" t="s">
        <v>360</v>
      </c>
      <c r="G200" s="221"/>
      <c r="H200" s="221"/>
      <c r="I200" s="221"/>
      <c r="J200" s="222" t="s">
        <v>178</v>
      </c>
      <c r="K200" s="223">
        <v>11.685000000000001</v>
      </c>
      <c r="L200" s="224">
        <v>0</v>
      </c>
      <c r="M200" s="225"/>
      <c r="N200" s="226">
        <f>ROUND(L200*K200,2)</f>
        <v>0</v>
      </c>
      <c r="O200" s="226"/>
      <c r="P200" s="226"/>
      <c r="Q200" s="226"/>
      <c r="R200" s="48"/>
      <c r="T200" s="227" t="s">
        <v>22</v>
      </c>
      <c r="U200" s="56" t="s">
        <v>44</v>
      </c>
      <c r="V200" s="47"/>
      <c r="W200" s="228">
        <f>V200*K200</f>
        <v>0</v>
      </c>
      <c r="X200" s="228">
        <v>0</v>
      </c>
      <c r="Y200" s="228">
        <f>X200*K200</f>
        <v>0</v>
      </c>
      <c r="Z200" s="228">
        <v>0</v>
      </c>
      <c r="AA200" s="229">
        <f>Z200*K200</f>
        <v>0</v>
      </c>
      <c r="AR200" s="22" t="s">
        <v>232</v>
      </c>
      <c r="AT200" s="22" t="s">
        <v>175</v>
      </c>
      <c r="AU200" s="22" t="s">
        <v>130</v>
      </c>
      <c r="AY200" s="22" t="s">
        <v>174</v>
      </c>
      <c r="BE200" s="142">
        <f>IF(U200="základní",N200,0)</f>
        <v>0</v>
      </c>
      <c r="BF200" s="142">
        <f>IF(U200="snížená",N200,0)</f>
        <v>0</v>
      </c>
      <c r="BG200" s="142">
        <f>IF(U200="zákl. přenesená",N200,0)</f>
        <v>0</v>
      </c>
      <c r="BH200" s="142">
        <f>IF(U200="sníž. přenesená",N200,0)</f>
        <v>0</v>
      </c>
      <c r="BI200" s="142">
        <f>IF(U200="nulová",N200,0)</f>
        <v>0</v>
      </c>
      <c r="BJ200" s="22" t="s">
        <v>87</v>
      </c>
      <c r="BK200" s="142">
        <f>ROUND(L200*K200,2)</f>
        <v>0</v>
      </c>
      <c r="BL200" s="22" t="s">
        <v>232</v>
      </c>
      <c r="BM200" s="22" t="s">
        <v>361</v>
      </c>
    </row>
    <row r="201" s="10" customFormat="1" ht="16.5" customHeight="1">
      <c r="B201" s="230"/>
      <c r="C201" s="231"/>
      <c r="D201" s="231"/>
      <c r="E201" s="232" t="s">
        <v>22</v>
      </c>
      <c r="F201" s="233" t="s">
        <v>262</v>
      </c>
      <c r="G201" s="234"/>
      <c r="H201" s="234"/>
      <c r="I201" s="234"/>
      <c r="J201" s="231"/>
      <c r="K201" s="235">
        <v>2.8799999999999999</v>
      </c>
      <c r="L201" s="231"/>
      <c r="M201" s="231"/>
      <c r="N201" s="231"/>
      <c r="O201" s="231"/>
      <c r="P201" s="231"/>
      <c r="Q201" s="231"/>
      <c r="R201" s="236"/>
      <c r="T201" s="237"/>
      <c r="U201" s="231"/>
      <c r="V201" s="231"/>
      <c r="W201" s="231"/>
      <c r="X201" s="231"/>
      <c r="Y201" s="231"/>
      <c r="Z201" s="231"/>
      <c r="AA201" s="238"/>
      <c r="AT201" s="239" t="s">
        <v>182</v>
      </c>
      <c r="AU201" s="239" t="s">
        <v>130</v>
      </c>
      <c r="AV201" s="10" t="s">
        <v>130</v>
      </c>
      <c r="AW201" s="10" t="s">
        <v>36</v>
      </c>
      <c r="AX201" s="10" t="s">
        <v>79</v>
      </c>
      <c r="AY201" s="239" t="s">
        <v>174</v>
      </c>
    </row>
    <row r="202" s="10" customFormat="1" ht="16.5" customHeight="1">
      <c r="B202" s="230"/>
      <c r="C202" s="231"/>
      <c r="D202" s="231"/>
      <c r="E202" s="232" t="s">
        <v>22</v>
      </c>
      <c r="F202" s="240" t="s">
        <v>300</v>
      </c>
      <c r="G202" s="231"/>
      <c r="H202" s="231"/>
      <c r="I202" s="231"/>
      <c r="J202" s="231"/>
      <c r="K202" s="235">
        <v>2.7000000000000002</v>
      </c>
      <c r="L202" s="231"/>
      <c r="M202" s="231"/>
      <c r="N202" s="231"/>
      <c r="O202" s="231"/>
      <c r="P202" s="231"/>
      <c r="Q202" s="231"/>
      <c r="R202" s="236"/>
      <c r="T202" s="237"/>
      <c r="U202" s="231"/>
      <c r="V202" s="231"/>
      <c r="W202" s="231"/>
      <c r="X202" s="231"/>
      <c r="Y202" s="231"/>
      <c r="Z202" s="231"/>
      <c r="AA202" s="238"/>
      <c r="AT202" s="239" t="s">
        <v>182</v>
      </c>
      <c r="AU202" s="239" t="s">
        <v>130</v>
      </c>
      <c r="AV202" s="10" t="s">
        <v>130</v>
      </c>
      <c r="AW202" s="10" t="s">
        <v>36</v>
      </c>
      <c r="AX202" s="10" t="s">
        <v>79</v>
      </c>
      <c r="AY202" s="239" t="s">
        <v>174</v>
      </c>
    </row>
    <row r="203" s="10" customFormat="1" ht="16.5" customHeight="1">
      <c r="B203" s="230"/>
      <c r="C203" s="231"/>
      <c r="D203" s="231"/>
      <c r="E203" s="232" t="s">
        <v>22</v>
      </c>
      <c r="F203" s="240" t="s">
        <v>345</v>
      </c>
      <c r="G203" s="231"/>
      <c r="H203" s="231"/>
      <c r="I203" s="231"/>
      <c r="J203" s="231"/>
      <c r="K203" s="235">
        <v>2.1899999999999999</v>
      </c>
      <c r="L203" s="231"/>
      <c r="M203" s="231"/>
      <c r="N203" s="231"/>
      <c r="O203" s="231"/>
      <c r="P203" s="231"/>
      <c r="Q203" s="231"/>
      <c r="R203" s="236"/>
      <c r="T203" s="237"/>
      <c r="U203" s="231"/>
      <c r="V203" s="231"/>
      <c r="W203" s="231"/>
      <c r="X203" s="231"/>
      <c r="Y203" s="231"/>
      <c r="Z203" s="231"/>
      <c r="AA203" s="238"/>
      <c r="AT203" s="239" t="s">
        <v>182</v>
      </c>
      <c r="AU203" s="239" t="s">
        <v>130</v>
      </c>
      <c r="AV203" s="10" t="s">
        <v>130</v>
      </c>
      <c r="AW203" s="10" t="s">
        <v>36</v>
      </c>
      <c r="AX203" s="10" t="s">
        <v>79</v>
      </c>
      <c r="AY203" s="239" t="s">
        <v>174</v>
      </c>
    </row>
    <row r="204" s="10" customFormat="1" ht="16.5" customHeight="1">
      <c r="B204" s="230"/>
      <c r="C204" s="231"/>
      <c r="D204" s="231"/>
      <c r="E204" s="232" t="s">
        <v>22</v>
      </c>
      <c r="F204" s="240" t="s">
        <v>304</v>
      </c>
      <c r="G204" s="231"/>
      <c r="H204" s="231"/>
      <c r="I204" s="231"/>
      <c r="J204" s="231"/>
      <c r="K204" s="235">
        <v>3.915</v>
      </c>
      <c r="L204" s="231"/>
      <c r="M204" s="231"/>
      <c r="N204" s="231"/>
      <c r="O204" s="231"/>
      <c r="P204" s="231"/>
      <c r="Q204" s="231"/>
      <c r="R204" s="236"/>
      <c r="T204" s="237"/>
      <c r="U204" s="231"/>
      <c r="V204" s="231"/>
      <c r="W204" s="231"/>
      <c r="X204" s="231"/>
      <c r="Y204" s="231"/>
      <c r="Z204" s="231"/>
      <c r="AA204" s="238"/>
      <c r="AT204" s="239" t="s">
        <v>182</v>
      </c>
      <c r="AU204" s="239" t="s">
        <v>130</v>
      </c>
      <c r="AV204" s="10" t="s">
        <v>130</v>
      </c>
      <c r="AW204" s="10" t="s">
        <v>36</v>
      </c>
      <c r="AX204" s="10" t="s">
        <v>79</v>
      </c>
      <c r="AY204" s="239" t="s">
        <v>174</v>
      </c>
    </row>
    <row r="205" s="1" customFormat="1" ht="25.5" customHeight="1">
      <c r="B205" s="46"/>
      <c r="C205" s="219" t="s">
        <v>362</v>
      </c>
      <c r="D205" s="219" t="s">
        <v>175</v>
      </c>
      <c r="E205" s="220" t="s">
        <v>363</v>
      </c>
      <c r="F205" s="221" t="s">
        <v>364</v>
      </c>
      <c r="G205" s="221"/>
      <c r="H205" s="221"/>
      <c r="I205" s="221"/>
      <c r="J205" s="222" t="s">
        <v>178</v>
      </c>
      <c r="K205" s="223">
        <v>74.459999999999994</v>
      </c>
      <c r="L205" s="224">
        <v>0</v>
      </c>
      <c r="M205" s="225"/>
      <c r="N205" s="226">
        <f>ROUND(L205*K205,2)</f>
        <v>0</v>
      </c>
      <c r="O205" s="226"/>
      <c r="P205" s="226"/>
      <c r="Q205" s="226"/>
      <c r="R205" s="48"/>
      <c r="T205" s="227" t="s">
        <v>22</v>
      </c>
      <c r="U205" s="56" t="s">
        <v>44</v>
      </c>
      <c r="V205" s="47"/>
      <c r="W205" s="228">
        <f>V205*K205</f>
        <v>0</v>
      </c>
      <c r="X205" s="228">
        <v>0</v>
      </c>
      <c r="Y205" s="228">
        <f>X205*K205</f>
        <v>0</v>
      </c>
      <c r="Z205" s="228">
        <v>0</v>
      </c>
      <c r="AA205" s="229">
        <f>Z205*K205</f>
        <v>0</v>
      </c>
      <c r="AR205" s="22" t="s">
        <v>232</v>
      </c>
      <c r="AT205" s="22" t="s">
        <v>175</v>
      </c>
      <c r="AU205" s="22" t="s">
        <v>130</v>
      </c>
      <c r="AY205" s="22" t="s">
        <v>174</v>
      </c>
      <c r="BE205" s="142">
        <f>IF(U205="základní",N205,0)</f>
        <v>0</v>
      </c>
      <c r="BF205" s="142">
        <f>IF(U205="snížená",N205,0)</f>
        <v>0</v>
      </c>
      <c r="BG205" s="142">
        <f>IF(U205="zákl. přenesená",N205,0)</f>
        <v>0</v>
      </c>
      <c r="BH205" s="142">
        <f>IF(U205="sníž. přenesená",N205,0)</f>
        <v>0</v>
      </c>
      <c r="BI205" s="142">
        <f>IF(U205="nulová",N205,0)</f>
        <v>0</v>
      </c>
      <c r="BJ205" s="22" t="s">
        <v>87</v>
      </c>
      <c r="BK205" s="142">
        <f>ROUND(L205*K205,2)</f>
        <v>0</v>
      </c>
      <c r="BL205" s="22" t="s">
        <v>232</v>
      </c>
      <c r="BM205" s="22" t="s">
        <v>365</v>
      </c>
    </row>
    <row r="206" s="10" customFormat="1" ht="16.5" customHeight="1">
      <c r="B206" s="230"/>
      <c r="C206" s="231"/>
      <c r="D206" s="231"/>
      <c r="E206" s="232" t="s">
        <v>22</v>
      </c>
      <c r="F206" s="233" t="s">
        <v>366</v>
      </c>
      <c r="G206" s="234"/>
      <c r="H206" s="234"/>
      <c r="I206" s="234"/>
      <c r="J206" s="231"/>
      <c r="K206" s="235">
        <v>7.2300000000000004</v>
      </c>
      <c r="L206" s="231"/>
      <c r="M206" s="231"/>
      <c r="N206" s="231"/>
      <c r="O206" s="231"/>
      <c r="P206" s="231"/>
      <c r="Q206" s="231"/>
      <c r="R206" s="236"/>
      <c r="T206" s="237"/>
      <c r="U206" s="231"/>
      <c r="V206" s="231"/>
      <c r="W206" s="231"/>
      <c r="X206" s="231"/>
      <c r="Y206" s="231"/>
      <c r="Z206" s="231"/>
      <c r="AA206" s="238"/>
      <c r="AT206" s="239" t="s">
        <v>182</v>
      </c>
      <c r="AU206" s="239" t="s">
        <v>130</v>
      </c>
      <c r="AV206" s="10" t="s">
        <v>130</v>
      </c>
      <c r="AW206" s="10" t="s">
        <v>36</v>
      </c>
      <c r="AX206" s="10" t="s">
        <v>79</v>
      </c>
      <c r="AY206" s="239" t="s">
        <v>174</v>
      </c>
    </row>
    <row r="207" s="10" customFormat="1" ht="16.5" customHeight="1">
      <c r="B207" s="230"/>
      <c r="C207" s="231"/>
      <c r="D207" s="231"/>
      <c r="E207" s="232" t="s">
        <v>22</v>
      </c>
      <c r="F207" s="240" t="s">
        <v>301</v>
      </c>
      <c r="G207" s="231"/>
      <c r="H207" s="231"/>
      <c r="I207" s="231"/>
      <c r="J207" s="231"/>
      <c r="K207" s="235">
        <v>8.0999999999999996</v>
      </c>
      <c r="L207" s="231"/>
      <c r="M207" s="231"/>
      <c r="N207" s="231"/>
      <c r="O207" s="231"/>
      <c r="P207" s="231"/>
      <c r="Q207" s="231"/>
      <c r="R207" s="236"/>
      <c r="T207" s="237"/>
      <c r="U207" s="231"/>
      <c r="V207" s="231"/>
      <c r="W207" s="231"/>
      <c r="X207" s="231"/>
      <c r="Y207" s="231"/>
      <c r="Z207" s="231"/>
      <c r="AA207" s="238"/>
      <c r="AT207" s="239" t="s">
        <v>182</v>
      </c>
      <c r="AU207" s="239" t="s">
        <v>130</v>
      </c>
      <c r="AV207" s="10" t="s">
        <v>130</v>
      </c>
      <c r="AW207" s="10" t="s">
        <v>36</v>
      </c>
      <c r="AX207" s="10" t="s">
        <v>79</v>
      </c>
      <c r="AY207" s="239" t="s">
        <v>174</v>
      </c>
    </row>
    <row r="208" s="10" customFormat="1" ht="16.5" customHeight="1">
      <c r="B208" s="230"/>
      <c r="C208" s="231"/>
      <c r="D208" s="231"/>
      <c r="E208" s="232" t="s">
        <v>22</v>
      </c>
      <c r="F208" s="240" t="s">
        <v>302</v>
      </c>
      <c r="G208" s="231"/>
      <c r="H208" s="231"/>
      <c r="I208" s="231"/>
      <c r="J208" s="231"/>
      <c r="K208" s="235">
        <v>16.920000000000002</v>
      </c>
      <c r="L208" s="231"/>
      <c r="M208" s="231"/>
      <c r="N208" s="231"/>
      <c r="O208" s="231"/>
      <c r="P208" s="231"/>
      <c r="Q208" s="231"/>
      <c r="R208" s="236"/>
      <c r="T208" s="237"/>
      <c r="U208" s="231"/>
      <c r="V208" s="231"/>
      <c r="W208" s="231"/>
      <c r="X208" s="231"/>
      <c r="Y208" s="231"/>
      <c r="Z208" s="231"/>
      <c r="AA208" s="238"/>
      <c r="AT208" s="239" t="s">
        <v>182</v>
      </c>
      <c r="AU208" s="239" t="s">
        <v>130</v>
      </c>
      <c r="AV208" s="10" t="s">
        <v>130</v>
      </c>
      <c r="AW208" s="10" t="s">
        <v>36</v>
      </c>
      <c r="AX208" s="10" t="s">
        <v>79</v>
      </c>
      <c r="AY208" s="239" t="s">
        <v>174</v>
      </c>
    </row>
    <row r="209" s="10" customFormat="1" ht="16.5" customHeight="1">
      <c r="B209" s="230"/>
      <c r="C209" s="231"/>
      <c r="D209" s="231"/>
      <c r="E209" s="232" t="s">
        <v>22</v>
      </c>
      <c r="F209" s="240" t="s">
        <v>263</v>
      </c>
      <c r="G209" s="231"/>
      <c r="H209" s="231"/>
      <c r="I209" s="231"/>
      <c r="J209" s="231"/>
      <c r="K209" s="235">
        <v>25.379999999999999</v>
      </c>
      <c r="L209" s="231"/>
      <c r="M209" s="231"/>
      <c r="N209" s="231"/>
      <c r="O209" s="231"/>
      <c r="P209" s="231"/>
      <c r="Q209" s="231"/>
      <c r="R209" s="236"/>
      <c r="T209" s="237"/>
      <c r="U209" s="231"/>
      <c r="V209" s="231"/>
      <c r="W209" s="231"/>
      <c r="X209" s="231"/>
      <c r="Y209" s="231"/>
      <c r="Z209" s="231"/>
      <c r="AA209" s="238"/>
      <c r="AT209" s="239" t="s">
        <v>182</v>
      </c>
      <c r="AU209" s="239" t="s">
        <v>130</v>
      </c>
      <c r="AV209" s="10" t="s">
        <v>130</v>
      </c>
      <c r="AW209" s="10" t="s">
        <v>36</v>
      </c>
      <c r="AX209" s="10" t="s">
        <v>79</v>
      </c>
      <c r="AY209" s="239" t="s">
        <v>174</v>
      </c>
    </row>
    <row r="210" s="10" customFormat="1" ht="16.5" customHeight="1">
      <c r="B210" s="230"/>
      <c r="C210" s="231"/>
      <c r="D210" s="231"/>
      <c r="E210" s="232" t="s">
        <v>22</v>
      </c>
      <c r="F210" s="240" t="s">
        <v>264</v>
      </c>
      <c r="G210" s="231"/>
      <c r="H210" s="231"/>
      <c r="I210" s="231"/>
      <c r="J210" s="231"/>
      <c r="K210" s="235">
        <v>8.6400000000000006</v>
      </c>
      <c r="L210" s="231"/>
      <c r="M210" s="231"/>
      <c r="N210" s="231"/>
      <c r="O210" s="231"/>
      <c r="P210" s="231"/>
      <c r="Q210" s="231"/>
      <c r="R210" s="236"/>
      <c r="T210" s="237"/>
      <c r="U210" s="231"/>
      <c r="V210" s="231"/>
      <c r="W210" s="231"/>
      <c r="X210" s="231"/>
      <c r="Y210" s="231"/>
      <c r="Z210" s="231"/>
      <c r="AA210" s="238"/>
      <c r="AT210" s="239" t="s">
        <v>182</v>
      </c>
      <c r="AU210" s="239" t="s">
        <v>130</v>
      </c>
      <c r="AV210" s="10" t="s">
        <v>130</v>
      </c>
      <c r="AW210" s="10" t="s">
        <v>36</v>
      </c>
      <c r="AX210" s="10" t="s">
        <v>79</v>
      </c>
      <c r="AY210" s="239" t="s">
        <v>174</v>
      </c>
    </row>
    <row r="211" s="10" customFormat="1" ht="16.5" customHeight="1">
      <c r="B211" s="230"/>
      <c r="C211" s="231"/>
      <c r="D211" s="231"/>
      <c r="E211" s="232" t="s">
        <v>22</v>
      </c>
      <c r="F211" s="240" t="s">
        <v>367</v>
      </c>
      <c r="G211" s="231"/>
      <c r="H211" s="231"/>
      <c r="I211" s="231"/>
      <c r="J211" s="231"/>
      <c r="K211" s="235">
        <v>4.0499999999999998</v>
      </c>
      <c r="L211" s="231"/>
      <c r="M211" s="231"/>
      <c r="N211" s="231"/>
      <c r="O211" s="231"/>
      <c r="P211" s="231"/>
      <c r="Q211" s="231"/>
      <c r="R211" s="236"/>
      <c r="T211" s="237"/>
      <c r="U211" s="231"/>
      <c r="V211" s="231"/>
      <c r="W211" s="231"/>
      <c r="X211" s="231"/>
      <c r="Y211" s="231"/>
      <c r="Z211" s="231"/>
      <c r="AA211" s="238"/>
      <c r="AT211" s="239" t="s">
        <v>182</v>
      </c>
      <c r="AU211" s="239" t="s">
        <v>130</v>
      </c>
      <c r="AV211" s="10" t="s">
        <v>130</v>
      </c>
      <c r="AW211" s="10" t="s">
        <v>36</v>
      </c>
      <c r="AX211" s="10" t="s">
        <v>79</v>
      </c>
      <c r="AY211" s="239" t="s">
        <v>174</v>
      </c>
    </row>
    <row r="212" s="10" customFormat="1" ht="16.5" customHeight="1">
      <c r="B212" s="230"/>
      <c r="C212" s="231"/>
      <c r="D212" s="231"/>
      <c r="E212" s="232" t="s">
        <v>22</v>
      </c>
      <c r="F212" s="240" t="s">
        <v>303</v>
      </c>
      <c r="G212" s="231"/>
      <c r="H212" s="231"/>
      <c r="I212" s="231"/>
      <c r="J212" s="231"/>
      <c r="K212" s="235">
        <v>4.1399999999999997</v>
      </c>
      <c r="L212" s="231"/>
      <c r="M212" s="231"/>
      <c r="N212" s="231"/>
      <c r="O212" s="231"/>
      <c r="P212" s="231"/>
      <c r="Q212" s="231"/>
      <c r="R212" s="236"/>
      <c r="T212" s="237"/>
      <c r="U212" s="231"/>
      <c r="V212" s="231"/>
      <c r="W212" s="231"/>
      <c r="X212" s="231"/>
      <c r="Y212" s="231"/>
      <c r="Z212" s="231"/>
      <c r="AA212" s="238"/>
      <c r="AT212" s="239" t="s">
        <v>182</v>
      </c>
      <c r="AU212" s="239" t="s">
        <v>130</v>
      </c>
      <c r="AV212" s="10" t="s">
        <v>130</v>
      </c>
      <c r="AW212" s="10" t="s">
        <v>36</v>
      </c>
      <c r="AX212" s="10" t="s">
        <v>79</v>
      </c>
      <c r="AY212" s="239" t="s">
        <v>174</v>
      </c>
    </row>
    <row r="213" s="1" customFormat="1" ht="25.5" customHeight="1">
      <c r="B213" s="46"/>
      <c r="C213" s="219" t="s">
        <v>368</v>
      </c>
      <c r="D213" s="219" t="s">
        <v>175</v>
      </c>
      <c r="E213" s="220" t="s">
        <v>369</v>
      </c>
      <c r="F213" s="221" t="s">
        <v>370</v>
      </c>
      <c r="G213" s="221"/>
      <c r="H213" s="221"/>
      <c r="I213" s="221"/>
      <c r="J213" s="222" t="s">
        <v>244</v>
      </c>
      <c r="K213" s="223">
        <v>14</v>
      </c>
      <c r="L213" s="224">
        <v>0</v>
      </c>
      <c r="M213" s="225"/>
      <c r="N213" s="226">
        <f>ROUND(L213*K213,2)</f>
        <v>0</v>
      </c>
      <c r="O213" s="226"/>
      <c r="P213" s="226"/>
      <c r="Q213" s="226"/>
      <c r="R213" s="48"/>
      <c r="T213" s="227" t="s">
        <v>22</v>
      </c>
      <c r="U213" s="56" t="s">
        <v>44</v>
      </c>
      <c r="V213" s="47"/>
      <c r="W213" s="228">
        <f>V213*K213</f>
        <v>0</v>
      </c>
      <c r="X213" s="228">
        <v>0</v>
      </c>
      <c r="Y213" s="228">
        <f>X213*K213</f>
        <v>0</v>
      </c>
      <c r="Z213" s="228">
        <v>0</v>
      </c>
      <c r="AA213" s="229">
        <f>Z213*K213</f>
        <v>0</v>
      </c>
      <c r="AR213" s="22" t="s">
        <v>232</v>
      </c>
      <c r="AT213" s="22" t="s">
        <v>175</v>
      </c>
      <c r="AU213" s="22" t="s">
        <v>130</v>
      </c>
      <c r="AY213" s="22" t="s">
        <v>174</v>
      </c>
      <c r="BE213" s="142">
        <f>IF(U213="základní",N213,0)</f>
        <v>0</v>
      </c>
      <c r="BF213" s="142">
        <f>IF(U213="snížená",N213,0)</f>
        <v>0</v>
      </c>
      <c r="BG213" s="142">
        <f>IF(U213="zákl. přenesená",N213,0)</f>
        <v>0</v>
      </c>
      <c r="BH213" s="142">
        <f>IF(U213="sníž. přenesená",N213,0)</f>
        <v>0</v>
      </c>
      <c r="BI213" s="142">
        <f>IF(U213="nulová",N213,0)</f>
        <v>0</v>
      </c>
      <c r="BJ213" s="22" t="s">
        <v>87</v>
      </c>
      <c r="BK213" s="142">
        <f>ROUND(L213*K213,2)</f>
        <v>0</v>
      </c>
      <c r="BL213" s="22" t="s">
        <v>232</v>
      </c>
      <c r="BM213" s="22" t="s">
        <v>371</v>
      </c>
    </row>
    <row r="214" s="10" customFormat="1" ht="16.5" customHeight="1">
      <c r="B214" s="230"/>
      <c r="C214" s="231"/>
      <c r="D214" s="231"/>
      <c r="E214" s="232" t="s">
        <v>22</v>
      </c>
      <c r="F214" s="233" t="s">
        <v>372</v>
      </c>
      <c r="G214" s="234"/>
      <c r="H214" s="234"/>
      <c r="I214" s="234"/>
      <c r="J214" s="231"/>
      <c r="K214" s="235">
        <v>4</v>
      </c>
      <c r="L214" s="231"/>
      <c r="M214" s="231"/>
      <c r="N214" s="231"/>
      <c r="O214" s="231"/>
      <c r="P214" s="231"/>
      <c r="Q214" s="231"/>
      <c r="R214" s="236"/>
      <c r="T214" s="237"/>
      <c r="U214" s="231"/>
      <c r="V214" s="231"/>
      <c r="W214" s="231"/>
      <c r="X214" s="231"/>
      <c r="Y214" s="231"/>
      <c r="Z214" s="231"/>
      <c r="AA214" s="238"/>
      <c r="AT214" s="239" t="s">
        <v>182</v>
      </c>
      <c r="AU214" s="239" t="s">
        <v>130</v>
      </c>
      <c r="AV214" s="10" t="s">
        <v>130</v>
      </c>
      <c r="AW214" s="10" t="s">
        <v>36</v>
      </c>
      <c r="AX214" s="10" t="s">
        <v>79</v>
      </c>
      <c r="AY214" s="239" t="s">
        <v>174</v>
      </c>
    </row>
    <row r="215" s="10" customFormat="1" ht="16.5" customHeight="1">
      <c r="B215" s="230"/>
      <c r="C215" s="231"/>
      <c r="D215" s="231"/>
      <c r="E215" s="232" t="s">
        <v>22</v>
      </c>
      <c r="F215" s="240" t="s">
        <v>373</v>
      </c>
      <c r="G215" s="231"/>
      <c r="H215" s="231"/>
      <c r="I215" s="231"/>
      <c r="J215" s="231"/>
      <c r="K215" s="235">
        <v>1</v>
      </c>
      <c r="L215" s="231"/>
      <c r="M215" s="231"/>
      <c r="N215" s="231"/>
      <c r="O215" s="231"/>
      <c r="P215" s="231"/>
      <c r="Q215" s="231"/>
      <c r="R215" s="236"/>
      <c r="T215" s="237"/>
      <c r="U215" s="231"/>
      <c r="V215" s="231"/>
      <c r="W215" s="231"/>
      <c r="X215" s="231"/>
      <c r="Y215" s="231"/>
      <c r="Z215" s="231"/>
      <c r="AA215" s="238"/>
      <c r="AT215" s="239" t="s">
        <v>182</v>
      </c>
      <c r="AU215" s="239" t="s">
        <v>130</v>
      </c>
      <c r="AV215" s="10" t="s">
        <v>130</v>
      </c>
      <c r="AW215" s="10" t="s">
        <v>36</v>
      </c>
      <c r="AX215" s="10" t="s">
        <v>79</v>
      </c>
      <c r="AY215" s="239" t="s">
        <v>174</v>
      </c>
    </row>
    <row r="216" s="10" customFormat="1" ht="16.5" customHeight="1">
      <c r="B216" s="230"/>
      <c r="C216" s="231"/>
      <c r="D216" s="231"/>
      <c r="E216" s="232" t="s">
        <v>22</v>
      </c>
      <c r="F216" s="240" t="s">
        <v>374</v>
      </c>
      <c r="G216" s="231"/>
      <c r="H216" s="231"/>
      <c r="I216" s="231"/>
      <c r="J216" s="231"/>
      <c r="K216" s="235">
        <v>1</v>
      </c>
      <c r="L216" s="231"/>
      <c r="M216" s="231"/>
      <c r="N216" s="231"/>
      <c r="O216" s="231"/>
      <c r="P216" s="231"/>
      <c r="Q216" s="231"/>
      <c r="R216" s="236"/>
      <c r="T216" s="237"/>
      <c r="U216" s="231"/>
      <c r="V216" s="231"/>
      <c r="W216" s="231"/>
      <c r="X216" s="231"/>
      <c r="Y216" s="231"/>
      <c r="Z216" s="231"/>
      <c r="AA216" s="238"/>
      <c r="AT216" s="239" t="s">
        <v>182</v>
      </c>
      <c r="AU216" s="239" t="s">
        <v>130</v>
      </c>
      <c r="AV216" s="10" t="s">
        <v>130</v>
      </c>
      <c r="AW216" s="10" t="s">
        <v>36</v>
      </c>
      <c r="AX216" s="10" t="s">
        <v>79</v>
      </c>
      <c r="AY216" s="239" t="s">
        <v>174</v>
      </c>
    </row>
    <row r="217" s="10" customFormat="1" ht="16.5" customHeight="1">
      <c r="B217" s="230"/>
      <c r="C217" s="231"/>
      <c r="D217" s="231"/>
      <c r="E217" s="232" t="s">
        <v>22</v>
      </c>
      <c r="F217" s="240" t="s">
        <v>375</v>
      </c>
      <c r="G217" s="231"/>
      <c r="H217" s="231"/>
      <c r="I217" s="231"/>
      <c r="J217" s="231"/>
      <c r="K217" s="235">
        <v>1</v>
      </c>
      <c r="L217" s="231"/>
      <c r="M217" s="231"/>
      <c r="N217" s="231"/>
      <c r="O217" s="231"/>
      <c r="P217" s="231"/>
      <c r="Q217" s="231"/>
      <c r="R217" s="236"/>
      <c r="T217" s="237"/>
      <c r="U217" s="231"/>
      <c r="V217" s="231"/>
      <c r="W217" s="231"/>
      <c r="X217" s="231"/>
      <c r="Y217" s="231"/>
      <c r="Z217" s="231"/>
      <c r="AA217" s="238"/>
      <c r="AT217" s="239" t="s">
        <v>182</v>
      </c>
      <c r="AU217" s="239" t="s">
        <v>130</v>
      </c>
      <c r="AV217" s="10" t="s">
        <v>130</v>
      </c>
      <c r="AW217" s="10" t="s">
        <v>36</v>
      </c>
      <c r="AX217" s="10" t="s">
        <v>79</v>
      </c>
      <c r="AY217" s="239" t="s">
        <v>174</v>
      </c>
    </row>
    <row r="218" s="10" customFormat="1" ht="16.5" customHeight="1">
      <c r="B218" s="230"/>
      <c r="C218" s="231"/>
      <c r="D218" s="231"/>
      <c r="E218" s="232" t="s">
        <v>22</v>
      </c>
      <c r="F218" s="240" t="s">
        <v>376</v>
      </c>
      <c r="G218" s="231"/>
      <c r="H218" s="231"/>
      <c r="I218" s="231"/>
      <c r="J218" s="231"/>
      <c r="K218" s="235">
        <v>2</v>
      </c>
      <c r="L218" s="231"/>
      <c r="M218" s="231"/>
      <c r="N218" s="231"/>
      <c r="O218" s="231"/>
      <c r="P218" s="231"/>
      <c r="Q218" s="231"/>
      <c r="R218" s="236"/>
      <c r="T218" s="237"/>
      <c r="U218" s="231"/>
      <c r="V218" s="231"/>
      <c r="W218" s="231"/>
      <c r="X218" s="231"/>
      <c r="Y218" s="231"/>
      <c r="Z218" s="231"/>
      <c r="AA218" s="238"/>
      <c r="AT218" s="239" t="s">
        <v>182</v>
      </c>
      <c r="AU218" s="239" t="s">
        <v>130</v>
      </c>
      <c r="AV218" s="10" t="s">
        <v>130</v>
      </c>
      <c r="AW218" s="10" t="s">
        <v>36</v>
      </c>
      <c r="AX218" s="10" t="s">
        <v>79</v>
      </c>
      <c r="AY218" s="239" t="s">
        <v>174</v>
      </c>
    </row>
    <row r="219" s="10" customFormat="1" ht="16.5" customHeight="1">
      <c r="B219" s="230"/>
      <c r="C219" s="231"/>
      <c r="D219" s="231"/>
      <c r="E219" s="232" t="s">
        <v>22</v>
      </c>
      <c r="F219" s="240" t="s">
        <v>377</v>
      </c>
      <c r="G219" s="231"/>
      <c r="H219" s="231"/>
      <c r="I219" s="231"/>
      <c r="J219" s="231"/>
      <c r="K219" s="235">
        <v>2</v>
      </c>
      <c r="L219" s="231"/>
      <c r="M219" s="231"/>
      <c r="N219" s="231"/>
      <c r="O219" s="231"/>
      <c r="P219" s="231"/>
      <c r="Q219" s="231"/>
      <c r="R219" s="236"/>
      <c r="T219" s="237"/>
      <c r="U219" s="231"/>
      <c r="V219" s="231"/>
      <c r="W219" s="231"/>
      <c r="X219" s="231"/>
      <c r="Y219" s="231"/>
      <c r="Z219" s="231"/>
      <c r="AA219" s="238"/>
      <c r="AT219" s="239" t="s">
        <v>182</v>
      </c>
      <c r="AU219" s="239" t="s">
        <v>130</v>
      </c>
      <c r="AV219" s="10" t="s">
        <v>130</v>
      </c>
      <c r="AW219" s="10" t="s">
        <v>36</v>
      </c>
      <c r="AX219" s="10" t="s">
        <v>79</v>
      </c>
      <c r="AY219" s="239" t="s">
        <v>174</v>
      </c>
    </row>
    <row r="220" s="10" customFormat="1" ht="16.5" customHeight="1">
      <c r="B220" s="230"/>
      <c r="C220" s="231"/>
      <c r="D220" s="231"/>
      <c r="E220" s="232" t="s">
        <v>22</v>
      </c>
      <c r="F220" s="240" t="s">
        <v>378</v>
      </c>
      <c r="G220" s="231"/>
      <c r="H220" s="231"/>
      <c r="I220" s="231"/>
      <c r="J220" s="231"/>
      <c r="K220" s="235">
        <v>1</v>
      </c>
      <c r="L220" s="231"/>
      <c r="M220" s="231"/>
      <c r="N220" s="231"/>
      <c r="O220" s="231"/>
      <c r="P220" s="231"/>
      <c r="Q220" s="231"/>
      <c r="R220" s="236"/>
      <c r="T220" s="237"/>
      <c r="U220" s="231"/>
      <c r="V220" s="231"/>
      <c r="W220" s="231"/>
      <c r="X220" s="231"/>
      <c r="Y220" s="231"/>
      <c r="Z220" s="231"/>
      <c r="AA220" s="238"/>
      <c r="AT220" s="239" t="s">
        <v>182</v>
      </c>
      <c r="AU220" s="239" t="s">
        <v>130</v>
      </c>
      <c r="AV220" s="10" t="s">
        <v>130</v>
      </c>
      <c r="AW220" s="10" t="s">
        <v>36</v>
      </c>
      <c r="AX220" s="10" t="s">
        <v>79</v>
      </c>
      <c r="AY220" s="239" t="s">
        <v>174</v>
      </c>
    </row>
    <row r="221" s="10" customFormat="1" ht="16.5" customHeight="1">
      <c r="B221" s="230"/>
      <c r="C221" s="231"/>
      <c r="D221" s="231"/>
      <c r="E221" s="232" t="s">
        <v>22</v>
      </c>
      <c r="F221" s="240" t="s">
        <v>379</v>
      </c>
      <c r="G221" s="231"/>
      <c r="H221" s="231"/>
      <c r="I221" s="231"/>
      <c r="J221" s="231"/>
      <c r="K221" s="235">
        <v>2</v>
      </c>
      <c r="L221" s="231"/>
      <c r="M221" s="231"/>
      <c r="N221" s="231"/>
      <c r="O221" s="231"/>
      <c r="P221" s="231"/>
      <c r="Q221" s="231"/>
      <c r="R221" s="236"/>
      <c r="T221" s="237"/>
      <c r="U221" s="231"/>
      <c r="V221" s="231"/>
      <c r="W221" s="231"/>
      <c r="X221" s="231"/>
      <c r="Y221" s="231"/>
      <c r="Z221" s="231"/>
      <c r="AA221" s="238"/>
      <c r="AT221" s="239" t="s">
        <v>182</v>
      </c>
      <c r="AU221" s="239" t="s">
        <v>130</v>
      </c>
      <c r="AV221" s="10" t="s">
        <v>130</v>
      </c>
      <c r="AW221" s="10" t="s">
        <v>36</v>
      </c>
      <c r="AX221" s="10" t="s">
        <v>79</v>
      </c>
      <c r="AY221" s="239" t="s">
        <v>174</v>
      </c>
    </row>
    <row r="222" s="1" customFormat="1" ht="25.5" customHeight="1">
      <c r="B222" s="46"/>
      <c r="C222" s="219" t="s">
        <v>380</v>
      </c>
      <c r="D222" s="219" t="s">
        <v>175</v>
      </c>
      <c r="E222" s="220" t="s">
        <v>381</v>
      </c>
      <c r="F222" s="221" t="s">
        <v>382</v>
      </c>
      <c r="G222" s="221"/>
      <c r="H222" s="221"/>
      <c r="I222" s="221"/>
      <c r="J222" s="222" t="s">
        <v>244</v>
      </c>
      <c r="K222" s="223">
        <v>2</v>
      </c>
      <c r="L222" s="224">
        <v>0</v>
      </c>
      <c r="M222" s="225"/>
      <c r="N222" s="226">
        <f>ROUND(L222*K222,2)</f>
        <v>0</v>
      </c>
      <c r="O222" s="226"/>
      <c r="P222" s="226"/>
      <c r="Q222" s="226"/>
      <c r="R222" s="48"/>
      <c r="T222" s="227" t="s">
        <v>22</v>
      </c>
      <c r="U222" s="56" t="s">
        <v>44</v>
      </c>
      <c r="V222" s="47"/>
      <c r="W222" s="228">
        <f>V222*K222</f>
        <v>0</v>
      </c>
      <c r="X222" s="228">
        <v>0</v>
      </c>
      <c r="Y222" s="228">
        <f>X222*K222</f>
        <v>0</v>
      </c>
      <c r="Z222" s="228">
        <v>0</v>
      </c>
      <c r="AA222" s="229">
        <f>Z222*K222</f>
        <v>0</v>
      </c>
      <c r="AR222" s="22" t="s">
        <v>232</v>
      </c>
      <c r="AT222" s="22" t="s">
        <v>175</v>
      </c>
      <c r="AU222" s="22" t="s">
        <v>130</v>
      </c>
      <c r="AY222" s="22" t="s">
        <v>174</v>
      </c>
      <c r="BE222" s="142">
        <f>IF(U222="základní",N222,0)</f>
        <v>0</v>
      </c>
      <c r="BF222" s="142">
        <f>IF(U222="snížená",N222,0)</f>
        <v>0</v>
      </c>
      <c r="BG222" s="142">
        <f>IF(U222="zákl. přenesená",N222,0)</f>
        <v>0</v>
      </c>
      <c r="BH222" s="142">
        <f>IF(U222="sníž. přenesená",N222,0)</f>
        <v>0</v>
      </c>
      <c r="BI222" s="142">
        <f>IF(U222="nulová",N222,0)</f>
        <v>0</v>
      </c>
      <c r="BJ222" s="22" t="s">
        <v>87</v>
      </c>
      <c r="BK222" s="142">
        <f>ROUND(L222*K222,2)</f>
        <v>0</v>
      </c>
      <c r="BL222" s="22" t="s">
        <v>232</v>
      </c>
      <c r="BM222" s="22" t="s">
        <v>383</v>
      </c>
    </row>
    <row r="223" s="10" customFormat="1" ht="16.5" customHeight="1">
      <c r="B223" s="230"/>
      <c r="C223" s="231"/>
      <c r="D223" s="231"/>
      <c r="E223" s="232" t="s">
        <v>22</v>
      </c>
      <c r="F223" s="233" t="s">
        <v>384</v>
      </c>
      <c r="G223" s="234"/>
      <c r="H223" s="234"/>
      <c r="I223" s="234"/>
      <c r="J223" s="231"/>
      <c r="K223" s="235">
        <v>2</v>
      </c>
      <c r="L223" s="231"/>
      <c r="M223" s="231"/>
      <c r="N223" s="231"/>
      <c r="O223" s="231"/>
      <c r="P223" s="231"/>
      <c r="Q223" s="231"/>
      <c r="R223" s="236"/>
      <c r="T223" s="237"/>
      <c r="U223" s="231"/>
      <c r="V223" s="231"/>
      <c r="W223" s="231"/>
      <c r="X223" s="231"/>
      <c r="Y223" s="231"/>
      <c r="Z223" s="231"/>
      <c r="AA223" s="238"/>
      <c r="AT223" s="239" t="s">
        <v>182</v>
      </c>
      <c r="AU223" s="239" t="s">
        <v>130</v>
      </c>
      <c r="AV223" s="10" t="s">
        <v>130</v>
      </c>
      <c r="AW223" s="10" t="s">
        <v>36</v>
      </c>
      <c r="AX223" s="10" t="s">
        <v>87</v>
      </c>
      <c r="AY223" s="239" t="s">
        <v>174</v>
      </c>
    </row>
    <row r="224" s="1" customFormat="1" ht="38.25" customHeight="1">
      <c r="B224" s="46"/>
      <c r="C224" s="219" t="s">
        <v>385</v>
      </c>
      <c r="D224" s="219" t="s">
        <v>175</v>
      </c>
      <c r="E224" s="220" t="s">
        <v>386</v>
      </c>
      <c r="F224" s="221" t="s">
        <v>387</v>
      </c>
      <c r="G224" s="221"/>
      <c r="H224" s="221"/>
      <c r="I224" s="221"/>
      <c r="J224" s="222" t="s">
        <v>244</v>
      </c>
      <c r="K224" s="223">
        <v>1</v>
      </c>
      <c r="L224" s="224">
        <v>0</v>
      </c>
      <c r="M224" s="225"/>
      <c r="N224" s="226">
        <f>ROUND(L224*K224,2)</f>
        <v>0</v>
      </c>
      <c r="O224" s="226"/>
      <c r="P224" s="226"/>
      <c r="Q224" s="226"/>
      <c r="R224" s="48"/>
      <c r="T224" s="227" t="s">
        <v>22</v>
      </c>
      <c r="U224" s="56" t="s">
        <v>44</v>
      </c>
      <c r="V224" s="47"/>
      <c r="W224" s="228">
        <f>V224*K224</f>
        <v>0</v>
      </c>
      <c r="X224" s="228">
        <v>0.00025999999999999998</v>
      </c>
      <c r="Y224" s="228">
        <f>X224*K224</f>
        <v>0.00025999999999999998</v>
      </c>
      <c r="Z224" s="228">
        <v>0</v>
      </c>
      <c r="AA224" s="229">
        <f>Z224*K224</f>
        <v>0</v>
      </c>
      <c r="AR224" s="22" t="s">
        <v>232</v>
      </c>
      <c r="AT224" s="22" t="s">
        <v>175</v>
      </c>
      <c r="AU224" s="22" t="s">
        <v>130</v>
      </c>
      <c r="AY224" s="22" t="s">
        <v>174</v>
      </c>
      <c r="BE224" s="142">
        <f>IF(U224="základní",N224,0)</f>
        <v>0</v>
      </c>
      <c r="BF224" s="142">
        <f>IF(U224="snížená",N224,0)</f>
        <v>0</v>
      </c>
      <c r="BG224" s="142">
        <f>IF(U224="zákl. přenesená",N224,0)</f>
        <v>0</v>
      </c>
      <c r="BH224" s="142">
        <f>IF(U224="sníž. přenesená",N224,0)</f>
        <v>0</v>
      </c>
      <c r="BI224" s="142">
        <f>IF(U224="nulová",N224,0)</f>
        <v>0</v>
      </c>
      <c r="BJ224" s="22" t="s">
        <v>87</v>
      </c>
      <c r="BK224" s="142">
        <f>ROUND(L224*K224,2)</f>
        <v>0</v>
      </c>
      <c r="BL224" s="22" t="s">
        <v>232</v>
      </c>
      <c r="BM224" s="22" t="s">
        <v>388</v>
      </c>
    </row>
    <row r="225" s="1" customFormat="1" ht="25.5" customHeight="1">
      <c r="B225" s="46"/>
      <c r="C225" s="245" t="s">
        <v>389</v>
      </c>
      <c r="D225" s="245" t="s">
        <v>235</v>
      </c>
      <c r="E225" s="246" t="s">
        <v>390</v>
      </c>
      <c r="F225" s="247" t="s">
        <v>391</v>
      </c>
      <c r="G225" s="247"/>
      <c r="H225" s="247"/>
      <c r="I225" s="247"/>
      <c r="J225" s="248" t="s">
        <v>244</v>
      </c>
      <c r="K225" s="249">
        <v>1</v>
      </c>
      <c r="L225" s="250">
        <v>0</v>
      </c>
      <c r="M225" s="251"/>
      <c r="N225" s="252">
        <f>ROUND(L225*K225,2)</f>
        <v>0</v>
      </c>
      <c r="O225" s="226"/>
      <c r="P225" s="226"/>
      <c r="Q225" s="226"/>
      <c r="R225" s="48"/>
      <c r="T225" s="227" t="s">
        <v>22</v>
      </c>
      <c r="U225" s="56" t="s">
        <v>44</v>
      </c>
      <c r="V225" s="47"/>
      <c r="W225" s="228">
        <f>V225*K225</f>
        <v>0</v>
      </c>
      <c r="X225" s="228">
        <v>0</v>
      </c>
      <c r="Y225" s="228">
        <f>X225*K225</f>
        <v>0</v>
      </c>
      <c r="Z225" s="228">
        <v>0</v>
      </c>
      <c r="AA225" s="229">
        <f>Z225*K225</f>
        <v>0</v>
      </c>
      <c r="AR225" s="22" t="s">
        <v>238</v>
      </c>
      <c r="AT225" s="22" t="s">
        <v>235</v>
      </c>
      <c r="AU225" s="22" t="s">
        <v>130</v>
      </c>
      <c r="AY225" s="22" t="s">
        <v>174</v>
      </c>
      <c r="BE225" s="142">
        <f>IF(U225="základní",N225,0)</f>
        <v>0</v>
      </c>
      <c r="BF225" s="142">
        <f>IF(U225="snížená",N225,0)</f>
        <v>0</v>
      </c>
      <c r="BG225" s="142">
        <f>IF(U225="zákl. přenesená",N225,0)</f>
        <v>0</v>
      </c>
      <c r="BH225" s="142">
        <f>IF(U225="sníž. přenesená",N225,0)</f>
        <v>0</v>
      </c>
      <c r="BI225" s="142">
        <f>IF(U225="nulová",N225,0)</f>
        <v>0</v>
      </c>
      <c r="BJ225" s="22" t="s">
        <v>87</v>
      </c>
      <c r="BK225" s="142">
        <f>ROUND(L225*K225,2)</f>
        <v>0</v>
      </c>
      <c r="BL225" s="22" t="s">
        <v>232</v>
      </c>
      <c r="BM225" s="22" t="s">
        <v>392</v>
      </c>
    </row>
    <row r="226" s="1" customFormat="1" ht="25.5" customHeight="1">
      <c r="B226" s="46"/>
      <c r="C226" s="219" t="s">
        <v>393</v>
      </c>
      <c r="D226" s="219" t="s">
        <v>175</v>
      </c>
      <c r="E226" s="220" t="s">
        <v>394</v>
      </c>
      <c r="F226" s="221" t="s">
        <v>395</v>
      </c>
      <c r="G226" s="221"/>
      <c r="H226" s="221"/>
      <c r="I226" s="221"/>
      <c r="J226" s="222" t="s">
        <v>244</v>
      </c>
      <c r="K226" s="223">
        <v>1</v>
      </c>
      <c r="L226" s="224">
        <v>0</v>
      </c>
      <c r="M226" s="225"/>
      <c r="N226" s="226">
        <f>ROUND(L226*K226,2)</f>
        <v>0</v>
      </c>
      <c r="O226" s="226"/>
      <c r="P226" s="226"/>
      <c r="Q226" s="226"/>
      <c r="R226" s="48"/>
      <c r="T226" s="227" t="s">
        <v>22</v>
      </c>
      <c r="U226" s="56" t="s">
        <v>44</v>
      </c>
      <c r="V226" s="47"/>
      <c r="W226" s="228">
        <f>V226*K226</f>
        <v>0</v>
      </c>
      <c r="X226" s="228">
        <v>0.00046999999999999999</v>
      </c>
      <c r="Y226" s="228">
        <f>X226*K226</f>
        <v>0.00046999999999999999</v>
      </c>
      <c r="Z226" s="228">
        <v>0</v>
      </c>
      <c r="AA226" s="229">
        <f>Z226*K226</f>
        <v>0</v>
      </c>
      <c r="AR226" s="22" t="s">
        <v>232</v>
      </c>
      <c r="AT226" s="22" t="s">
        <v>175</v>
      </c>
      <c r="AU226" s="22" t="s">
        <v>130</v>
      </c>
      <c r="AY226" s="22" t="s">
        <v>174</v>
      </c>
      <c r="BE226" s="142">
        <f>IF(U226="základní",N226,0)</f>
        <v>0</v>
      </c>
      <c r="BF226" s="142">
        <f>IF(U226="snížená",N226,0)</f>
        <v>0</v>
      </c>
      <c r="BG226" s="142">
        <f>IF(U226="zákl. přenesená",N226,0)</f>
        <v>0</v>
      </c>
      <c r="BH226" s="142">
        <f>IF(U226="sníž. přenesená",N226,0)</f>
        <v>0</v>
      </c>
      <c r="BI226" s="142">
        <f>IF(U226="nulová",N226,0)</f>
        <v>0</v>
      </c>
      <c r="BJ226" s="22" t="s">
        <v>87</v>
      </c>
      <c r="BK226" s="142">
        <f>ROUND(L226*K226,2)</f>
        <v>0</v>
      </c>
      <c r="BL226" s="22" t="s">
        <v>232</v>
      </c>
      <c r="BM226" s="22" t="s">
        <v>396</v>
      </c>
    </row>
    <row r="227" s="1" customFormat="1" ht="16.5" customHeight="1">
      <c r="B227" s="46"/>
      <c r="C227" s="219" t="s">
        <v>397</v>
      </c>
      <c r="D227" s="219" t="s">
        <v>175</v>
      </c>
      <c r="E227" s="220" t="s">
        <v>398</v>
      </c>
      <c r="F227" s="221" t="s">
        <v>399</v>
      </c>
      <c r="G227" s="221"/>
      <c r="H227" s="221"/>
      <c r="I227" s="221"/>
      <c r="J227" s="222" t="s">
        <v>178</v>
      </c>
      <c r="K227" s="223">
        <v>2.0499999999999998</v>
      </c>
      <c r="L227" s="224">
        <v>0</v>
      </c>
      <c r="M227" s="225"/>
      <c r="N227" s="226">
        <f>ROUND(L227*K227,2)</f>
        <v>0</v>
      </c>
      <c r="O227" s="226"/>
      <c r="P227" s="226"/>
      <c r="Q227" s="226"/>
      <c r="R227" s="48"/>
      <c r="T227" s="227" t="s">
        <v>22</v>
      </c>
      <c r="U227" s="56" t="s">
        <v>44</v>
      </c>
      <c r="V227" s="47"/>
      <c r="W227" s="228">
        <f>V227*K227</f>
        <v>0</v>
      </c>
      <c r="X227" s="228">
        <v>0</v>
      </c>
      <c r="Y227" s="228">
        <f>X227*K227</f>
        <v>0</v>
      </c>
      <c r="Z227" s="228">
        <v>0.0084799999999999997</v>
      </c>
      <c r="AA227" s="229">
        <f>Z227*K227</f>
        <v>0.017383999999999997</v>
      </c>
      <c r="AR227" s="22" t="s">
        <v>232</v>
      </c>
      <c r="AT227" s="22" t="s">
        <v>175</v>
      </c>
      <c r="AU227" s="22" t="s">
        <v>130</v>
      </c>
      <c r="AY227" s="22" t="s">
        <v>174</v>
      </c>
      <c r="BE227" s="142">
        <f>IF(U227="základní",N227,0)</f>
        <v>0</v>
      </c>
      <c r="BF227" s="142">
        <f>IF(U227="snížená",N227,0)</f>
        <v>0</v>
      </c>
      <c r="BG227" s="142">
        <f>IF(U227="zákl. přenesená",N227,0)</f>
        <v>0</v>
      </c>
      <c r="BH227" s="142">
        <f>IF(U227="sníž. přenesená",N227,0)</f>
        <v>0</v>
      </c>
      <c r="BI227" s="142">
        <f>IF(U227="nulová",N227,0)</f>
        <v>0</v>
      </c>
      <c r="BJ227" s="22" t="s">
        <v>87</v>
      </c>
      <c r="BK227" s="142">
        <f>ROUND(L227*K227,2)</f>
        <v>0</v>
      </c>
      <c r="BL227" s="22" t="s">
        <v>232</v>
      </c>
      <c r="BM227" s="22" t="s">
        <v>400</v>
      </c>
    </row>
    <row r="228" s="10" customFormat="1" ht="16.5" customHeight="1">
      <c r="B228" s="230"/>
      <c r="C228" s="231"/>
      <c r="D228" s="231"/>
      <c r="E228" s="232" t="s">
        <v>22</v>
      </c>
      <c r="F228" s="233" t="s">
        <v>401</v>
      </c>
      <c r="G228" s="234"/>
      <c r="H228" s="234"/>
      <c r="I228" s="234"/>
      <c r="J228" s="231"/>
      <c r="K228" s="235">
        <v>2.0499999999999998</v>
      </c>
      <c r="L228" s="231"/>
      <c r="M228" s="231"/>
      <c r="N228" s="231"/>
      <c r="O228" s="231"/>
      <c r="P228" s="231"/>
      <c r="Q228" s="231"/>
      <c r="R228" s="236"/>
      <c r="T228" s="237"/>
      <c r="U228" s="231"/>
      <c r="V228" s="231"/>
      <c r="W228" s="231"/>
      <c r="X228" s="231"/>
      <c r="Y228" s="231"/>
      <c r="Z228" s="231"/>
      <c r="AA228" s="238"/>
      <c r="AT228" s="239" t="s">
        <v>182</v>
      </c>
      <c r="AU228" s="239" t="s">
        <v>130</v>
      </c>
      <c r="AV228" s="10" t="s">
        <v>130</v>
      </c>
      <c r="AW228" s="10" t="s">
        <v>36</v>
      </c>
      <c r="AX228" s="10" t="s">
        <v>87</v>
      </c>
      <c r="AY228" s="239" t="s">
        <v>174</v>
      </c>
    </row>
    <row r="229" s="1" customFormat="1" ht="25.5" customHeight="1">
      <c r="B229" s="46"/>
      <c r="C229" s="219" t="s">
        <v>402</v>
      </c>
      <c r="D229" s="219" t="s">
        <v>175</v>
      </c>
      <c r="E229" s="220" t="s">
        <v>403</v>
      </c>
      <c r="F229" s="221" t="s">
        <v>404</v>
      </c>
      <c r="G229" s="221"/>
      <c r="H229" s="221"/>
      <c r="I229" s="221"/>
      <c r="J229" s="222" t="s">
        <v>244</v>
      </c>
      <c r="K229" s="223">
        <v>2</v>
      </c>
      <c r="L229" s="224">
        <v>0</v>
      </c>
      <c r="M229" s="225"/>
      <c r="N229" s="226">
        <f>ROUND(L229*K229,2)</f>
        <v>0</v>
      </c>
      <c r="O229" s="226"/>
      <c r="P229" s="226"/>
      <c r="Q229" s="226"/>
      <c r="R229" s="48"/>
      <c r="T229" s="227" t="s">
        <v>22</v>
      </c>
      <c r="U229" s="56" t="s">
        <v>44</v>
      </c>
      <c r="V229" s="47"/>
      <c r="W229" s="228">
        <f>V229*K229</f>
        <v>0</v>
      </c>
      <c r="X229" s="228">
        <v>0</v>
      </c>
      <c r="Y229" s="228">
        <f>X229*K229</f>
        <v>0</v>
      </c>
      <c r="Z229" s="228">
        <v>0.029999999999999999</v>
      </c>
      <c r="AA229" s="229">
        <f>Z229*K229</f>
        <v>0.059999999999999998</v>
      </c>
      <c r="AR229" s="22" t="s">
        <v>232</v>
      </c>
      <c r="AT229" s="22" t="s">
        <v>175</v>
      </c>
      <c r="AU229" s="22" t="s">
        <v>130</v>
      </c>
      <c r="AY229" s="22" t="s">
        <v>174</v>
      </c>
      <c r="BE229" s="142">
        <f>IF(U229="základní",N229,0)</f>
        <v>0</v>
      </c>
      <c r="BF229" s="142">
        <f>IF(U229="snížená",N229,0)</f>
        <v>0</v>
      </c>
      <c r="BG229" s="142">
        <f>IF(U229="zákl. přenesená",N229,0)</f>
        <v>0</v>
      </c>
      <c r="BH229" s="142">
        <f>IF(U229="sníž. přenesená",N229,0)</f>
        <v>0</v>
      </c>
      <c r="BI229" s="142">
        <f>IF(U229="nulová",N229,0)</f>
        <v>0</v>
      </c>
      <c r="BJ229" s="22" t="s">
        <v>87</v>
      </c>
      <c r="BK229" s="142">
        <f>ROUND(L229*K229,2)</f>
        <v>0</v>
      </c>
      <c r="BL229" s="22" t="s">
        <v>232</v>
      </c>
      <c r="BM229" s="22" t="s">
        <v>405</v>
      </c>
    </row>
    <row r="230" s="1" customFormat="1" ht="25.5" customHeight="1">
      <c r="B230" s="46"/>
      <c r="C230" s="245" t="s">
        <v>406</v>
      </c>
      <c r="D230" s="245" t="s">
        <v>235</v>
      </c>
      <c r="E230" s="246" t="s">
        <v>407</v>
      </c>
      <c r="F230" s="247" t="s">
        <v>408</v>
      </c>
      <c r="G230" s="247"/>
      <c r="H230" s="247"/>
      <c r="I230" s="247"/>
      <c r="J230" s="248" t="s">
        <v>244</v>
      </c>
      <c r="K230" s="249">
        <v>1</v>
      </c>
      <c r="L230" s="250">
        <v>0</v>
      </c>
      <c r="M230" s="251"/>
      <c r="N230" s="252">
        <f>ROUND(L230*K230,2)</f>
        <v>0</v>
      </c>
      <c r="O230" s="226"/>
      <c r="P230" s="226"/>
      <c r="Q230" s="226"/>
      <c r="R230" s="48"/>
      <c r="T230" s="227" t="s">
        <v>22</v>
      </c>
      <c r="U230" s="56" t="s">
        <v>44</v>
      </c>
      <c r="V230" s="47"/>
      <c r="W230" s="228">
        <f>V230*K230</f>
        <v>0</v>
      </c>
      <c r="X230" s="228">
        <v>0</v>
      </c>
      <c r="Y230" s="228">
        <f>X230*K230</f>
        <v>0</v>
      </c>
      <c r="Z230" s="228">
        <v>0</v>
      </c>
      <c r="AA230" s="229">
        <f>Z230*K230</f>
        <v>0</v>
      </c>
      <c r="AR230" s="22" t="s">
        <v>238</v>
      </c>
      <c r="AT230" s="22" t="s">
        <v>235</v>
      </c>
      <c r="AU230" s="22" t="s">
        <v>130</v>
      </c>
      <c r="AY230" s="22" t="s">
        <v>174</v>
      </c>
      <c r="BE230" s="142">
        <f>IF(U230="základní",N230,0)</f>
        <v>0</v>
      </c>
      <c r="BF230" s="142">
        <f>IF(U230="snížená",N230,0)</f>
        <v>0</v>
      </c>
      <c r="BG230" s="142">
        <f>IF(U230="zákl. přenesená",N230,0)</f>
        <v>0</v>
      </c>
      <c r="BH230" s="142">
        <f>IF(U230="sníž. přenesená",N230,0)</f>
        <v>0</v>
      </c>
      <c r="BI230" s="142">
        <f>IF(U230="nulová",N230,0)</f>
        <v>0</v>
      </c>
      <c r="BJ230" s="22" t="s">
        <v>87</v>
      </c>
      <c r="BK230" s="142">
        <f>ROUND(L230*K230,2)</f>
        <v>0</v>
      </c>
      <c r="BL230" s="22" t="s">
        <v>232</v>
      </c>
      <c r="BM230" s="22" t="s">
        <v>409</v>
      </c>
    </row>
    <row r="231" s="1" customFormat="1" ht="38.25" customHeight="1">
      <c r="B231" s="46"/>
      <c r="C231" s="219" t="s">
        <v>410</v>
      </c>
      <c r="D231" s="219" t="s">
        <v>175</v>
      </c>
      <c r="E231" s="220" t="s">
        <v>411</v>
      </c>
      <c r="F231" s="221" t="s">
        <v>412</v>
      </c>
      <c r="G231" s="221"/>
      <c r="H231" s="221"/>
      <c r="I231" s="221"/>
      <c r="J231" s="222" t="s">
        <v>244</v>
      </c>
      <c r="K231" s="223">
        <v>1</v>
      </c>
      <c r="L231" s="224">
        <v>0</v>
      </c>
      <c r="M231" s="225"/>
      <c r="N231" s="226">
        <f>ROUND(L231*K231,2)</f>
        <v>0</v>
      </c>
      <c r="O231" s="226"/>
      <c r="P231" s="226"/>
      <c r="Q231" s="226"/>
      <c r="R231" s="48"/>
      <c r="T231" s="227" t="s">
        <v>22</v>
      </c>
      <c r="U231" s="56" t="s">
        <v>44</v>
      </c>
      <c r="V231" s="47"/>
      <c r="W231" s="228">
        <f>V231*K231</f>
        <v>0</v>
      </c>
      <c r="X231" s="228">
        <v>0</v>
      </c>
      <c r="Y231" s="228">
        <f>X231*K231</f>
        <v>0</v>
      </c>
      <c r="Z231" s="228">
        <v>0</v>
      </c>
      <c r="AA231" s="229">
        <f>Z231*K231</f>
        <v>0</v>
      </c>
      <c r="AR231" s="22" t="s">
        <v>232</v>
      </c>
      <c r="AT231" s="22" t="s">
        <v>175</v>
      </c>
      <c r="AU231" s="22" t="s">
        <v>130</v>
      </c>
      <c r="AY231" s="22" t="s">
        <v>174</v>
      </c>
      <c r="BE231" s="142">
        <f>IF(U231="základní",N231,0)</f>
        <v>0</v>
      </c>
      <c r="BF231" s="142">
        <f>IF(U231="snížená",N231,0)</f>
        <v>0</v>
      </c>
      <c r="BG231" s="142">
        <f>IF(U231="zákl. přenesená",N231,0)</f>
        <v>0</v>
      </c>
      <c r="BH231" s="142">
        <f>IF(U231="sníž. přenesená",N231,0)</f>
        <v>0</v>
      </c>
      <c r="BI231" s="142">
        <f>IF(U231="nulová",N231,0)</f>
        <v>0</v>
      </c>
      <c r="BJ231" s="22" t="s">
        <v>87</v>
      </c>
      <c r="BK231" s="142">
        <f>ROUND(L231*K231,2)</f>
        <v>0</v>
      </c>
      <c r="BL231" s="22" t="s">
        <v>232</v>
      </c>
      <c r="BM231" s="22" t="s">
        <v>413</v>
      </c>
    </row>
    <row r="232" s="1" customFormat="1" ht="38.25" customHeight="1">
      <c r="B232" s="46"/>
      <c r="C232" s="219" t="s">
        <v>414</v>
      </c>
      <c r="D232" s="219" t="s">
        <v>175</v>
      </c>
      <c r="E232" s="220" t="s">
        <v>415</v>
      </c>
      <c r="F232" s="221" t="s">
        <v>416</v>
      </c>
      <c r="G232" s="221"/>
      <c r="H232" s="221"/>
      <c r="I232" s="221"/>
      <c r="J232" s="222" t="s">
        <v>244</v>
      </c>
      <c r="K232" s="223">
        <v>3</v>
      </c>
      <c r="L232" s="224">
        <v>0</v>
      </c>
      <c r="M232" s="225"/>
      <c r="N232" s="226">
        <f>ROUND(L232*K232,2)</f>
        <v>0</v>
      </c>
      <c r="O232" s="226"/>
      <c r="P232" s="226"/>
      <c r="Q232" s="226"/>
      <c r="R232" s="48"/>
      <c r="T232" s="227" t="s">
        <v>22</v>
      </c>
      <c r="U232" s="56" t="s">
        <v>44</v>
      </c>
      <c r="V232" s="47"/>
      <c r="W232" s="228">
        <f>V232*K232</f>
        <v>0</v>
      </c>
      <c r="X232" s="228">
        <v>0</v>
      </c>
      <c r="Y232" s="228">
        <f>X232*K232</f>
        <v>0</v>
      </c>
      <c r="Z232" s="228">
        <v>0</v>
      </c>
      <c r="AA232" s="229">
        <f>Z232*K232</f>
        <v>0</v>
      </c>
      <c r="AR232" s="22" t="s">
        <v>232</v>
      </c>
      <c r="AT232" s="22" t="s">
        <v>175</v>
      </c>
      <c r="AU232" s="22" t="s">
        <v>130</v>
      </c>
      <c r="AY232" s="22" t="s">
        <v>174</v>
      </c>
      <c r="BE232" s="142">
        <f>IF(U232="základní",N232,0)</f>
        <v>0</v>
      </c>
      <c r="BF232" s="142">
        <f>IF(U232="snížená",N232,0)</f>
        <v>0</v>
      </c>
      <c r="BG232" s="142">
        <f>IF(U232="zákl. přenesená",N232,0)</f>
        <v>0</v>
      </c>
      <c r="BH232" s="142">
        <f>IF(U232="sníž. přenesená",N232,0)</f>
        <v>0</v>
      </c>
      <c r="BI232" s="142">
        <f>IF(U232="nulová",N232,0)</f>
        <v>0</v>
      </c>
      <c r="BJ232" s="22" t="s">
        <v>87</v>
      </c>
      <c r="BK232" s="142">
        <f>ROUND(L232*K232,2)</f>
        <v>0</v>
      </c>
      <c r="BL232" s="22" t="s">
        <v>232</v>
      </c>
      <c r="BM232" s="22" t="s">
        <v>417</v>
      </c>
    </row>
    <row r="233" s="1" customFormat="1" ht="38.25" customHeight="1">
      <c r="B233" s="46"/>
      <c r="C233" s="219" t="s">
        <v>418</v>
      </c>
      <c r="D233" s="219" t="s">
        <v>175</v>
      </c>
      <c r="E233" s="220" t="s">
        <v>419</v>
      </c>
      <c r="F233" s="221" t="s">
        <v>420</v>
      </c>
      <c r="G233" s="221"/>
      <c r="H233" s="221"/>
      <c r="I233" s="221"/>
      <c r="J233" s="222" t="s">
        <v>244</v>
      </c>
      <c r="K233" s="223">
        <v>9</v>
      </c>
      <c r="L233" s="224">
        <v>0</v>
      </c>
      <c r="M233" s="225"/>
      <c r="N233" s="226">
        <f>ROUND(L233*K233,2)</f>
        <v>0</v>
      </c>
      <c r="O233" s="226"/>
      <c r="P233" s="226"/>
      <c r="Q233" s="226"/>
      <c r="R233" s="48"/>
      <c r="T233" s="227" t="s">
        <v>22</v>
      </c>
      <c r="U233" s="56" t="s">
        <v>44</v>
      </c>
      <c r="V233" s="47"/>
      <c r="W233" s="228">
        <f>V233*K233</f>
        <v>0</v>
      </c>
      <c r="X233" s="228">
        <v>0</v>
      </c>
      <c r="Y233" s="228">
        <f>X233*K233</f>
        <v>0</v>
      </c>
      <c r="Z233" s="228">
        <v>0</v>
      </c>
      <c r="AA233" s="229">
        <f>Z233*K233</f>
        <v>0</v>
      </c>
      <c r="AR233" s="22" t="s">
        <v>232</v>
      </c>
      <c r="AT233" s="22" t="s">
        <v>175</v>
      </c>
      <c r="AU233" s="22" t="s">
        <v>130</v>
      </c>
      <c r="AY233" s="22" t="s">
        <v>174</v>
      </c>
      <c r="BE233" s="142">
        <f>IF(U233="základní",N233,0)</f>
        <v>0</v>
      </c>
      <c r="BF233" s="142">
        <f>IF(U233="snížená",N233,0)</f>
        <v>0</v>
      </c>
      <c r="BG233" s="142">
        <f>IF(U233="zákl. přenesená",N233,0)</f>
        <v>0</v>
      </c>
      <c r="BH233" s="142">
        <f>IF(U233="sníž. přenesená",N233,0)</f>
        <v>0</v>
      </c>
      <c r="BI233" s="142">
        <f>IF(U233="nulová",N233,0)</f>
        <v>0</v>
      </c>
      <c r="BJ233" s="22" t="s">
        <v>87</v>
      </c>
      <c r="BK233" s="142">
        <f>ROUND(L233*K233,2)</f>
        <v>0</v>
      </c>
      <c r="BL233" s="22" t="s">
        <v>232</v>
      </c>
      <c r="BM233" s="22" t="s">
        <v>421</v>
      </c>
    </row>
    <row r="234" s="1" customFormat="1" ht="38.25" customHeight="1">
      <c r="B234" s="46"/>
      <c r="C234" s="219" t="s">
        <v>422</v>
      </c>
      <c r="D234" s="219" t="s">
        <v>175</v>
      </c>
      <c r="E234" s="220" t="s">
        <v>423</v>
      </c>
      <c r="F234" s="221" t="s">
        <v>424</v>
      </c>
      <c r="G234" s="221"/>
      <c r="H234" s="221"/>
      <c r="I234" s="221"/>
      <c r="J234" s="222" t="s">
        <v>244</v>
      </c>
      <c r="K234" s="223">
        <v>7</v>
      </c>
      <c r="L234" s="224">
        <v>0</v>
      </c>
      <c r="M234" s="225"/>
      <c r="N234" s="226">
        <f>ROUND(L234*K234,2)</f>
        <v>0</v>
      </c>
      <c r="O234" s="226"/>
      <c r="P234" s="226"/>
      <c r="Q234" s="226"/>
      <c r="R234" s="48"/>
      <c r="T234" s="227" t="s">
        <v>22</v>
      </c>
      <c r="U234" s="56" t="s">
        <v>44</v>
      </c>
      <c r="V234" s="47"/>
      <c r="W234" s="228">
        <f>V234*K234</f>
        <v>0</v>
      </c>
      <c r="X234" s="228">
        <v>0</v>
      </c>
      <c r="Y234" s="228">
        <f>X234*K234</f>
        <v>0</v>
      </c>
      <c r="Z234" s="228">
        <v>0</v>
      </c>
      <c r="AA234" s="229">
        <f>Z234*K234</f>
        <v>0</v>
      </c>
      <c r="AR234" s="22" t="s">
        <v>232</v>
      </c>
      <c r="AT234" s="22" t="s">
        <v>175</v>
      </c>
      <c r="AU234" s="22" t="s">
        <v>130</v>
      </c>
      <c r="AY234" s="22" t="s">
        <v>174</v>
      </c>
      <c r="BE234" s="142">
        <f>IF(U234="základní",N234,0)</f>
        <v>0</v>
      </c>
      <c r="BF234" s="142">
        <f>IF(U234="snížená",N234,0)</f>
        <v>0</v>
      </c>
      <c r="BG234" s="142">
        <f>IF(U234="zákl. přenesená",N234,0)</f>
        <v>0</v>
      </c>
      <c r="BH234" s="142">
        <f>IF(U234="sníž. přenesená",N234,0)</f>
        <v>0</v>
      </c>
      <c r="BI234" s="142">
        <f>IF(U234="nulová",N234,0)</f>
        <v>0</v>
      </c>
      <c r="BJ234" s="22" t="s">
        <v>87</v>
      </c>
      <c r="BK234" s="142">
        <f>ROUND(L234*K234,2)</f>
        <v>0</v>
      </c>
      <c r="BL234" s="22" t="s">
        <v>232</v>
      </c>
      <c r="BM234" s="22" t="s">
        <v>425</v>
      </c>
    </row>
    <row r="235" s="1" customFormat="1" ht="25.5" customHeight="1">
      <c r="B235" s="46"/>
      <c r="C235" s="245" t="s">
        <v>426</v>
      </c>
      <c r="D235" s="245" t="s">
        <v>235</v>
      </c>
      <c r="E235" s="246" t="s">
        <v>427</v>
      </c>
      <c r="F235" s="247" t="s">
        <v>428</v>
      </c>
      <c r="G235" s="247"/>
      <c r="H235" s="247"/>
      <c r="I235" s="247"/>
      <c r="J235" s="248" t="s">
        <v>231</v>
      </c>
      <c r="K235" s="249">
        <v>59</v>
      </c>
      <c r="L235" s="250">
        <v>0</v>
      </c>
      <c r="M235" s="251"/>
      <c r="N235" s="252">
        <f>ROUND(L235*K235,2)</f>
        <v>0</v>
      </c>
      <c r="O235" s="226"/>
      <c r="P235" s="226"/>
      <c r="Q235" s="226"/>
      <c r="R235" s="48"/>
      <c r="T235" s="227" t="s">
        <v>22</v>
      </c>
      <c r="U235" s="56" t="s">
        <v>44</v>
      </c>
      <c r="V235" s="47"/>
      <c r="W235" s="228">
        <f>V235*K235</f>
        <v>0</v>
      </c>
      <c r="X235" s="228">
        <v>0.0050000000000000001</v>
      </c>
      <c r="Y235" s="228">
        <f>X235*K235</f>
        <v>0.29499999999999998</v>
      </c>
      <c r="Z235" s="228">
        <v>0</v>
      </c>
      <c r="AA235" s="229">
        <f>Z235*K235</f>
        <v>0</v>
      </c>
      <c r="AR235" s="22" t="s">
        <v>211</v>
      </c>
      <c r="AT235" s="22" t="s">
        <v>235</v>
      </c>
      <c r="AU235" s="22" t="s">
        <v>130</v>
      </c>
      <c r="AY235" s="22" t="s">
        <v>174</v>
      </c>
      <c r="BE235" s="142">
        <f>IF(U235="základní",N235,0)</f>
        <v>0</v>
      </c>
      <c r="BF235" s="142">
        <f>IF(U235="snížená",N235,0)</f>
        <v>0</v>
      </c>
      <c r="BG235" s="142">
        <f>IF(U235="zákl. přenesená",N235,0)</f>
        <v>0</v>
      </c>
      <c r="BH235" s="142">
        <f>IF(U235="sníž. přenesená",N235,0)</f>
        <v>0</v>
      </c>
      <c r="BI235" s="142">
        <f>IF(U235="nulová",N235,0)</f>
        <v>0</v>
      </c>
      <c r="BJ235" s="22" t="s">
        <v>87</v>
      </c>
      <c r="BK235" s="142">
        <f>ROUND(L235*K235,2)</f>
        <v>0</v>
      </c>
      <c r="BL235" s="22" t="s">
        <v>179</v>
      </c>
      <c r="BM235" s="22" t="s">
        <v>429</v>
      </c>
    </row>
    <row r="236" s="1" customFormat="1" ht="25.5" customHeight="1">
      <c r="B236" s="46"/>
      <c r="C236" s="219" t="s">
        <v>430</v>
      </c>
      <c r="D236" s="219" t="s">
        <v>175</v>
      </c>
      <c r="E236" s="220" t="s">
        <v>431</v>
      </c>
      <c r="F236" s="221" t="s">
        <v>432</v>
      </c>
      <c r="G236" s="221"/>
      <c r="H236" s="221"/>
      <c r="I236" s="221"/>
      <c r="J236" s="222" t="s">
        <v>255</v>
      </c>
      <c r="K236" s="253">
        <v>0</v>
      </c>
      <c r="L236" s="224">
        <v>0</v>
      </c>
      <c r="M236" s="225"/>
      <c r="N236" s="226">
        <f>ROUND(L236*K236,2)</f>
        <v>0</v>
      </c>
      <c r="O236" s="226"/>
      <c r="P236" s="226"/>
      <c r="Q236" s="226"/>
      <c r="R236" s="48"/>
      <c r="T236" s="227" t="s">
        <v>22</v>
      </c>
      <c r="U236" s="56" t="s">
        <v>44</v>
      </c>
      <c r="V236" s="47"/>
      <c r="W236" s="228">
        <f>V236*K236</f>
        <v>0</v>
      </c>
      <c r="X236" s="228">
        <v>0</v>
      </c>
      <c r="Y236" s="228">
        <f>X236*K236</f>
        <v>0</v>
      </c>
      <c r="Z236" s="228">
        <v>0</v>
      </c>
      <c r="AA236" s="229">
        <f>Z236*K236</f>
        <v>0</v>
      </c>
      <c r="AR236" s="22" t="s">
        <v>232</v>
      </c>
      <c r="AT236" s="22" t="s">
        <v>175</v>
      </c>
      <c r="AU236" s="22" t="s">
        <v>130</v>
      </c>
      <c r="AY236" s="22" t="s">
        <v>174</v>
      </c>
      <c r="BE236" s="142">
        <f>IF(U236="základní",N236,0)</f>
        <v>0</v>
      </c>
      <c r="BF236" s="142">
        <f>IF(U236="snížená",N236,0)</f>
        <v>0</v>
      </c>
      <c r="BG236" s="142">
        <f>IF(U236="zákl. přenesená",N236,0)</f>
        <v>0</v>
      </c>
      <c r="BH236" s="142">
        <f>IF(U236="sníž. přenesená",N236,0)</f>
        <v>0</v>
      </c>
      <c r="BI236" s="142">
        <f>IF(U236="nulová",N236,0)</f>
        <v>0</v>
      </c>
      <c r="BJ236" s="22" t="s">
        <v>87</v>
      </c>
      <c r="BK236" s="142">
        <f>ROUND(L236*K236,2)</f>
        <v>0</v>
      </c>
      <c r="BL236" s="22" t="s">
        <v>232</v>
      </c>
      <c r="BM236" s="22" t="s">
        <v>433</v>
      </c>
    </row>
    <row r="237" s="9" customFormat="1" ht="29.88" customHeight="1">
      <c r="B237" s="205"/>
      <c r="C237" s="206"/>
      <c r="D237" s="216" t="s">
        <v>149</v>
      </c>
      <c r="E237" s="216"/>
      <c r="F237" s="216"/>
      <c r="G237" s="216"/>
      <c r="H237" s="216"/>
      <c r="I237" s="216"/>
      <c r="J237" s="216"/>
      <c r="K237" s="216"/>
      <c r="L237" s="216"/>
      <c r="M237" s="216"/>
      <c r="N237" s="241">
        <f>BK237</f>
        <v>0</v>
      </c>
      <c r="O237" s="242"/>
      <c r="P237" s="242"/>
      <c r="Q237" s="242"/>
      <c r="R237" s="209"/>
      <c r="T237" s="210"/>
      <c r="U237" s="206"/>
      <c r="V237" s="206"/>
      <c r="W237" s="211">
        <f>SUM(W238:W254)</f>
        <v>0</v>
      </c>
      <c r="X237" s="206"/>
      <c r="Y237" s="211">
        <f>SUM(Y238:Y254)</f>
        <v>1.5496699999999999</v>
      </c>
      <c r="Z237" s="206"/>
      <c r="AA237" s="212">
        <f>SUM(AA238:AA254)</f>
        <v>1.1230000000000002</v>
      </c>
      <c r="AR237" s="213" t="s">
        <v>130</v>
      </c>
      <c r="AT237" s="214" t="s">
        <v>78</v>
      </c>
      <c r="AU237" s="214" t="s">
        <v>87</v>
      </c>
      <c r="AY237" s="213" t="s">
        <v>174</v>
      </c>
      <c r="BK237" s="215">
        <f>SUM(BK238:BK254)</f>
        <v>0</v>
      </c>
    </row>
    <row r="238" s="1" customFormat="1" ht="16.5" customHeight="1">
      <c r="B238" s="46"/>
      <c r="C238" s="219" t="s">
        <v>434</v>
      </c>
      <c r="D238" s="219" t="s">
        <v>175</v>
      </c>
      <c r="E238" s="220" t="s">
        <v>435</v>
      </c>
      <c r="F238" s="221" t="s">
        <v>436</v>
      </c>
      <c r="G238" s="221"/>
      <c r="H238" s="221"/>
      <c r="I238" s="221"/>
      <c r="J238" s="222" t="s">
        <v>205</v>
      </c>
      <c r="K238" s="223">
        <v>1</v>
      </c>
      <c r="L238" s="224">
        <v>0</v>
      </c>
      <c r="M238" s="225"/>
      <c r="N238" s="226">
        <f>ROUND(L238*K238,2)</f>
        <v>0</v>
      </c>
      <c r="O238" s="226"/>
      <c r="P238" s="226"/>
      <c r="Q238" s="226"/>
      <c r="R238" s="48"/>
      <c r="T238" s="227" t="s">
        <v>22</v>
      </c>
      <c r="U238" s="56" t="s">
        <v>44</v>
      </c>
      <c r="V238" s="47"/>
      <c r="W238" s="228">
        <f>V238*K238</f>
        <v>0</v>
      </c>
      <c r="X238" s="228">
        <v>0</v>
      </c>
      <c r="Y238" s="228">
        <f>X238*K238</f>
        <v>0</v>
      </c>
      <c r="Z238" s="228">
        <v>0</v>
      </c>
      <c r="AA238" s="229">
        <f>Z238*K238</f>
        <v>0</v>
      </c>
      <c r="AR238" s="22" t="s">
        <v>232</v>
      </c>
      <c r="AT238" s="22" t="s">
        <v>175</v>
      </c>
      <c r="AU238" s="22" t="s">
        <v>130</v>
      </c>
      <c r="AY238" s="22" t="s">
        <v>174</v>
      </c>
      <c r="BE238" s="142">
        <f>IF(U238="základní",N238,0)</f>
        <v>0</v>
      </c>
      <c r="BF238" s="142">
        <f>IF(U238="snížená",N238,0)</f>
        <v>0</v>
      </c>
      <c r="BG238" s="142">
        <f>IF(U238="zákl. přenesená",N238,0)</f>
        <v>0</v>
      </c>
      <c r="BH238" s="142">
        <f>IF(U238="sníž. přenesená",N238,0)</f>
        <v>0</v>
      </c>
      <c r="BI238" s="142">
        <f>IF(U238="nulová",N238,0)</f>
        <v>0</v>
      </c>
      <c r="BJ238" s="22" t="s">
        <v>87</v>
      </c>
      <c r="BK238" s="142">
        <f>ROUND(L238*K238,2)</f>
        <v>0</v>
      </c>
      <c r="BL238" s="22" t="s">
        <v>232</v>
      </c>
      <c r="BM238" s="22" t="s">
        <v>437</v>
      </c>
    </row>
    <row r="239" s="1" customFormat="1" ht="16.5" customHeight="1">
      <c r="B239" s="46"/>
      <c r="C239" s="245" t="s">
        <v>438</v>
      </c>
      <c r="D239" s="245" t="s">
        <v>235</v>
      </c>
      <c r="E239" s="246" t="s">
        <v>439</v>
      </c>
      <c r="F239" s="247" t="s">
        <v>440</v>
      </c>
      <c r="G239" s="247"/>
      <c r="H239" s="247"/>
      <c r="I239" s="247"/>
      <c r="J239" s="248" t="s">
        <v>205</v>
      </c>
      <c r="K239" s="249">
        <v>1</v>
      </c>
      <c r="L239" s="250">
        <v>0</v>
      </c>
      <c r="M239" s="251"/>
      <c r="N239" s="252">
        <f>ROUND(L239*K239,2)</f>
        <v>0</v>
      </c>
      <c r="O239" s="226"/>
      <c r="P239" s="226"/>
      <c r="Q239" s="226"/>
      <c r="R239" s="48"/>
      <c r="T239" s="227" t="s">
        <v>22</v>
      </c>
      <c r="U239" s="56" t="s">
        <v>44</v>
      </c>
      <c r="V239" s="47"/>
      <c r="W239" s="228">
        <f>V239*K239</f>
        <v>0</v>
      </c>
      <c r="X239" s="228">
        <v>0</v>
      </c>
      <c r="Y239" s="228">
        <f>X239*K239</f>
        <v>0</v>
      </c>
      <c r="Z239" s="228">
        <v>0</v>
      </c>
      <c r="AA239" s="229">
        <f>Z239*K239</f>
        <v>0</v>
      </c>
      <c r="AR239" s="22" t="s">
        <v>238</v>
      </c>
      <c r="AT239" s="22" t="s">
        <v>235</v>
      </c>
      <c r="AU239" s="22" t="s">
        <v>130</v>
      </c>
      <c r="AY239" s="22" t="s">
        <v>174</v>
      </c>
      <c r="BE239" s="142">
        <f>IF(U239="základní",N239,0)</f>
        <v>0</v>
      </c>
      <c r="BF239" s="142">
        <f>IF(U239="snížená",N239,0)</f>
        <v>0</v>
      </c>
      <c r="BG239" s="142">
        <f>IF(U239="zákl. přenesená",N239,0)</f>
        <v>0</v>
      </c>
      <c r="BH239" s="142">
        <f>IF(U239="sníž. přenesená",N239,0)</f>
        <v>0</v>
      </c>
      <c r="BI239" s="142">
        <f>IF(U239="nulová",N239,0)</f>
        <v>0</v>
      </c>
      <c r="BJ239" s="22" t="s">
        <v>87</v>
      </c>
      <c r="BK239" s="142">
        <f>ROUND(L239*K239,2)</f>
        <v>0</v>
      </c>
      <c r="BL239" s="22" t="s">
        <v>232</v>
      </c>
      <c r="BM239" s="22" t="s">
        <v>441</v>
      </c>
    </row>
    <row r="240" s="1" customFormat="1" ht="25.5" customHeight="1">
      <c r="B240" s="46"/>
      <c r="C240" s="219" t="s">
        <v>442</v>
      </c>
      <c r="D240" s="219" t="s">
        <v>175</v>
      </c>
      <c r="E240" s="220" t="s">
        <v>443</v>
      </c>
      <c r="F240" s="221" t="s">
        <v>444</v>
      </c>
      <c r="G240" s="221"/>
      <c r="H240" s="221"/>
      <c r="I240" s="221"/>
      <c r="J240" s="222" t="s">
        <v>205</v>
      </c>
      <c r="K240" s="223">
        <v>1</v>
      </c>
      <c r="L240" s="224">
        <v>0</v>
      </c>
      <c r="M240" s="225"/>
      <c r="N240" s="226">
        <f>ROUND(L240*K240,2)</f>
        <v>0</v>
      </c>
      <c r="O240" s="226"/>
      <c r="P240" s="226"/>
      <c r="Q240" s="226"/>
      <c r="R240" s="48"/>
      <c r="T240" s="227" t="s">
        <v>22</v>
      </c>
      <c r="U240" s="56" t="s">
        <v>44</v>
      </c>
      <c r="V240" s="47"/>
      <c r="W240" s="228">
        <f>V240*K240</f>
        <v>0</v>
      </c>
      <c r="X240" s="228">
        <v>0</v>
      </c>
      <c r="Y240" s="228">
        <f>X240*K240</f>
        <v>0</v>
      </c>
      <c r="Z240" s="228">
        <v>0</v>
      </c>
      <c r="AA240" s="229">
        <f>Z240*K240</f>
        <v>0</v>
      </c>
      <c r="AR240" s="22" t="s">
        <v>232</v>
      </c>
      <c r="AT240" s="22" t="s">
        <v>175</v>
      </c>
      <c r="AU240" s="22" t="s">
        <v>130</v>
      </c>
      <c r="AY240" s="22" t="s">
        <v>174</v>
      </c>
      <c r="BE240" s="142">
        <f>IF(U240="základní",N240,0)</f>
        <v>0</v>
      </c>
      <c r="BF240" s="142">
        <f>IF(U240="snížená",N240,0)</f>
        <v>0</v>
      </c>
      <c r="BG240" s="142">
        <f>IF(U240="zákl. přenesená",N240,0)</f>
        <v>0</v>
      </c>
      <c r="BH240" s="142">
        <f>IF(U240="sníž. přenesená",N240,0)</f>
        <v>0</v>
      </c>
      <c r="BI240" s="142">
        <f>IF(U240="nulová",N240,0)</f>
        <v>0</v>
      </c>
      <c r="BJ240" s="22" t="s">
        <v>87</v>
      </c>
      <c r="BK240" s="142">
        <f>ROUND(L240*K240,2)</f>
        <v>0</v>
      </c>
      <c r="BL240" s="22" t="s">
        <v>232</v>
      </c>
      <c r="BM240" s="22" t="s">
        <v>445</v>
      </c>
    </row>
    <row r="241" s="1" customFormat="1" ht="25.5" customHeight="1">
      <c r="B241" s="46"/>
      <c r="C241" s="245" t="s">
        <v>446</v>
      </c>
      <c r="D241" s="245" t="s">
        <v>235</v>
      </c>
      <c r="E241" s="246" t="s">
        <v>447</v>
      </c>
      <c r="F241" s="247" t="s">
        <v>448</v>
      </c>
      <c r="G241" s="247"/>
      <c r="H241" s="247"/>
      <c r="I241" s="247"/>
      <c r="J241" s="248" t="s">
        <v>205</v>
      </c>
      <c r="K241" s="249">
        <v>1</v>
      </c>
      <c r="L241" s="250">
        <v>0</v>
      </c>
      <c r="M241" s="251"/>
      <c r="N241" s="252">
        <f>ROUND(L241*K241,2)</f>
        <v>0</v>
      </c>
      <c r="O241" s="226"/>
      <c r="P241" s="226"/>
      <c r="Q241" s="226"/>
      <c r="R241" s="48"/>
      <c r="T241" s="227" t="s">
        <v>22</v>
      </c>
      <c r="U241" s="56" t="s">
        <v>44</v>
      </c>
      <c r="V241" s="47"/>
      <c r="W241" s="228">
        <f>V241*K241</f>
        <v>0</v>
      </c>
      <c r="X241" s="228">
        <v>0</v>
      </c>
      <c r="Y241" s="228">
        <f>X241*K241</f>
        <v>0</v>
      </c>
      <c r="Z241" s="228">
        <v>0</v>
      </c>
      <c r="AA241" s="229">
        <f>Z241*K241</f>
        <v>0</v>
      </c>
      <c r="AR241" s="22" t="s">
        <v>238</v>
      </c>
      <c r="AT241" s="22" t="s">
        <v>235</v>
      </c>
      <c r="AU241" s="22" t="s">
        <v>130</v>
      </c>
      <c r="AY241" s="22" t="s">
        <v>174</v>
      </c>
      <c r="BE241" s="142">
        <f>IF(U241="základní",N241,0)</f>
        <v>0</v>
      </c>
      <c r="BF241" s="142">
        <f>IF(U241="snížená",N241,0)</f>
        <v>0</v>
      </c>
      <c r="BG241" s="142">
        <f>IF(U241="zákl. přenesená",N241,0)</f>
        <v>0</v>
      </c>
      <c r="BH241" s="142">
        <f>IF(U241="sníž. přenesená",N241,0)</f>
        <v>0</v>
      </c>
      <c r="BI241" s="142">
        <f>IF(U241="nulová",N241,0)</f>
        <v>0</v>
      </c>
      <c r="BJ241" s="22" t="s">
        <v>87</v>
      </c>
      <c r="BK241" s="142">
        <f>ROUND(L241*K241,2)</f>
        <v>0</v>
      </c>
      <c r="BL241" s="22" t="s">
        <v>232</v>
      </c>
      <c r="BM241" s="22" t="s">
        <v>449</v>
      </c>
    </row>
    <row r="242" s="1" customFormat="1" ht="16.5" customHeight="1">
      <c r="B242" s="46"/>
      <c r="C242" s="219" t="s">
        <v>450</v>
      </c>
      <c r="D242" s="219" t="s">
        <v>175</v>
      </c>
      <c r="E242" s="220" t="s">
        <v>451</v>
      </c>
      <c r="F242" s="221" t="s">
        <v>452</v>
      </c>
      <c r="G242" s="221"/>
      <c r="H242" s="221"/>
      <c r="I242" s="221"/>
      <c r="J242" s="222" t="s">
        <v>178</v>
      </c>
      <c r="K242" s="223">
        <v>52</v>
      </c>
      <c r="L242" s="224">
        <v>0</v>
      </c>
      <c r="M242" s="225"/>
      <c r="N242" s="226">
        <f>ROUND(L242*K242,2)</f>
        <v>0</v>
      </c>
      <c r="O242" s="226"/>
      <c r="P242" s="226"/>
      <c r="Q242" s="226"/>
      <c r="R242" s="48"/>
      <c r="T242" s="227" t="s">
        <v>22</v>
      </c>
      <c r="U242" s="56" t="s">
        <v>44</v>
      </c>
      <c r="V242" s="47"/>
      <c r="W242" s="228">
        <f>V242*K242</f>
        <v>0</v>
      </c>
      <c r="X242" s="228">
        <v>0</v>
      </c>
      <c r="Y242" s="228">
        <f>X242*K242</f>
        <v>0</v>
      </c>
      <c r="Z242" s="228">
        <v>0.0089999999999999993</v>
      </c>
      <c r="AA242" s="229">
        <f>Z242*K242</f>
        <v>0.46799999999999997</v>
      </c>
      <c r="AR242" s="22" t="s">
        <v>232</v>
      </c>
      <c r="AT242" s="22" t="s">
        <v>175</v>
      </c>
      <c r="AU242" s="22" t="s">
        <v>130</v>
      </c>
      <c r="AY242" s="22" t="s">
        <v>174</v>
      </c>
      <c r="BE242" s="142">
        <f>IF(U242="základní",N242,0)</f>
        <v>0</v>
      </c>
      <c r="BF242" s="142">
        <f>IF(U242="snížená",N242,0)</f>
        <v>0</v>
      </c>
      <c r="BG242" s="142">
        <f>IF(U242="zákl. přenesená",N242,0)</f>
        <v>0</v>
      </c>
      <c r="BH242" s="142">
        <f>IF(U242="sníž. přenesená",N242,0)</f>
        <v>0</v>
      </c>
      <c r="BI242" s="142">
        <f>IF(U242="nulová",N242,0)</f>
        <v>0</v>
      </c>
      <c r="BJ242" s="22" t="s">
        <v>87</v>
      </c>
      <c r="BK242" s="142">
        <f>ROUND(L242*K242,2)</f>
        <v>0</v>
      </c>
      <c r="BL242" s="22" t="s">
        <v>232</v>
      </c>
      <c r="BM242" s="22" t="s">
        <v>453</v>
      </c>
    </row>
    <row r="243" s="10" customFormat="1" ht="16.5" customHeight="1">
      <c r="B243" s="230"/>
      <c r="C243" s="231"/>
      <c r="D243" s="231"/>
      <c r="E243" s="232" t="s">
        <v>22</v>
      </c>
      <c r="F243" s="233" t="s">
        <v>454</v>
      </c>
      <c r="G243" s="234"/>
      <c r="H243" s="234"/>
      <c r="I243" s="234"/>
      <c r="J243" s="231"/>
      <c r="K243" s="235">
        <v>52</v>
      </c>
      <c r="L243" s="231"/>
      <c r="M243" s="231"/>
      <c r="N243" s="231"/>
      <c r="O243" s="231"/>
      <c r="P243" s="231"/>
      <c r="Q243" s="231"/>
      <c r="R243" s="236"/>
      <c r="T243" s="237"/>
      <c r="U243" s="231"/>
      <c r="V243" s="231"/>
      <c r="W243" s="231"/>
      <c r="X243" s="231"/>
      <c r="Y243" s="231"/>
      <c r="Z243" s="231"/>
      <c r="AA243" s="238"/>
      <c r="AT243" s="239" t="s">
        <v>182</v>
      </c>
      <c r="AU243" s="239" t="s">
        <v>130</v>
      </c>
      <c r="AV243" s="10" t="s">
        <v>130</v>
      </c>
      <c r="AW243" s="10" t="s">
        <v>36</v>
      </c>
      <c r="AX243" s="10" t="s">
        <v>87</v>
      </c>
      <c r="AY243" s="239" t="s">
        <v>174</v>
      </c>
    </row>
    <row r="244" s="1" customFormat="1" ht="25.5" customHeight="1">
      <c r="B244" s="46"/>
      <c r="C244" s="219" t="s">
        <v>455</v>
      </c>
      <c r="D244" s="219" t="s">
        <v>175</v>
      </c>
      <c r="E244" s="220" t="s">
        <v>456</v>
      </c>
      <c r="F244" s="221" t="s">
        <v>457</v>
      </c>
      <c r="G244" s="221"/>
      <c r="H244" s="221"/>
      <c r="I244" s="221"/>
      <c r="J244" s="222" t="s">
        <v>178</v>
      </c>
      <c r="K244" s="223">
        <v>72</v>
      </c>
      <c r="L244" s="224">
        <v>0</v>
      </c>
      <c r="M244" s="225"/>
      <c r="N244" s="226">
        <f>ROUND(L244*K244,2)</f>
        <v>0</v>
      </c>
      <c r="O244" s="226"/>
      <c r="P244" s="226"/>
      <c r="Q244" s="226"/>
      <c r="R244" s="48"/>
      <c r="T244" s="227" t="s">
        <v>22</v>
      </c>
      <c r="U244" s="56" t="s">
        <v>44</v>
      </c>
      <c r="V244" s="47"/>
      <c r="W244" s="228">
        <f>V244*K244</f>
        <v>0</v>
      </c>
      <c r="X244" s="228">
        <v>0.00027999999999999998</v>
      </c>
      <c r="Y244" s="228">
        <f>X244*K244</f>
        <v>0.020159999999999997</v>
      </c>
      <c r="Z244" s="228">
        <v>0</v>
      </c>
      <c r="AA244" s="229">
        <f>Z244*K244</f>
        <v>0</v>
      </c>
      <c r="AR244" s="22" t="s">
        <v>232</v>
      </c>
      <c r="AT244" s="22" t="s">
        <v>175</v>
      </c>
      <c r="AU244" s="22" t="s">
        <v>130</v>
      </c>
      <c r="AY244" s="22" t="s">
        <v>174</v>
      </c>
      <c r="BE244" s="142">
        <f>IF(U244="základní",N244,0)</f>
        <v>0</v>
      </c>
      <c r="BF244" s="142">
        <f>IF(U244="snížená",N244,0)</f>
        <v>0</v>
      </c>
      <c r="BG244" s="142">
        <f>IF(U244="zákl. přenesená",N244,0)</f>
        <v>0</v>
      </c>
      <c r="BH244" s="142">
        <f>IF(U244="sníž. přenesená",N244,0)</f>
        <v>0</v>
      </c>
      <c r="BI244" s="142">
        <f>IF(U244="nulová",N244,0)</f>
        <v>0</v>
      </c>
      <c r="BJ244" s="22" t="s">
        <v>87</v>
      </c>
      <c r="BK244" s="142">
        <f>ROUND(L244*K244,2)</f>
        <v>0</v>
      </c>
      <c r="BL244" s="22" t="s">
        <v>232</v>
      </c>
      <c r="BM244" s="22" t="s">
        <v>458</v>
      </c>
    </row>
    <row r="245" s="10" customFormat="1" ht="16.5" customHeight="1">
      <c r="B245" s="230"/>
      <c r="C245" s="231"/>
      <c r="D245" s="231"/>
      <c r="E245" s="232" t="s">
        <v>22</v>
      </c>
      <c r="F245" s="233" t="s">
        <v>459</v>
      </c>
      <c r="G245" s="234"/>
      <c r="H245" s="234"/>
      <c r="I245" s="234"/>
      <c r="J245" s="231"/>
      <c r="K245" s="235">
        <v>50</v>
      </c>
      <c r="L245" s="231"/>
      <c r="M245" s="231"/>
      <c r="N245" s="231"/>
      <c r="O245" s="231"/>
      <c r="P245" s="231"/>
      <c r="Q245" s="231"/>
      <c r="R245" s="236"/>
      <c r="T245" s="237"/>
      <c r="U245" s="231"/>
      <c r="V245" s="231"/>
      <c r="W245" s="231"/>
      <c r="X245" s="231"/>
      <c r="Y245" s="231"/>
      <c r="Z245" s="231"/>
      <c r="AA245" s="238"/>
      <c r="AT245" s="239" t="s">
        <v>182</v>
      </c>
      <c r="AU245" s="239" t="s">
        <v>130</v>
      </c>
      <c r="AV245" s="10" t="s">
        <v>130</v>
      </c>
      <c r="AW245" s="10" t="s">
        <v>36</v>
      </c>
      <c r="AX245" s="10" t="s">
        <v>79</v>
      </c>
      <c r="AY245" s="239" t="s">
        <v>174</v>
      </c>
    </row>
    <row r="246" s="10" customFormat="1" ht="16.5" customHeight="1">
      <c r="B246" s="230"/>
      <c r="C246" s="231"/>
      <c r="D246" s="231"/>
      <c r="E246" s="232" t="s">
        <v>22</v>
      </c>
      <c r="F246" s="240" t="s">
        <v>460</v>
      </c>
      <c r="G246" s="231"/>
      <c r="H246" s="231"/>
      <c r="I246" s="231"/>
      <c r="J246" s="231"/>
      <c r="K246" s="235">
        <v>22</v>
      </c>
      <c r="L246" s="231"/>
      <c r="M246" s="231"/>
      <c r="N246" s="231"/>
      <c r="O246" s="231"/>
      <c r="P246" s="231"/>
      <c r="Q246" s="231"/>
      <c r="R246" s="236"/>
      <c r="T246" s="237"/>
      <c r="U246" s="231"/>
      <c r="V246" s="231"/>
      <c r="W246" s="231"/>
      <c r="X246" s="231"/>
      <c r="Y246" s="231"/>
      <c r="Z246" s="231"/>
      <c r="AA246" s="238"/>
      <c r="AT246" s="239" t="s">
        <v>182</v>
      </c>
      <c r="AU246" s="239" t="s">
        <v>130</v>
      </c>
      <c r="AV246" s="10" t="s">
        <v>130</v>
      </c>
      <c r="AW246" s="10" t="s">
        <v>36</v>
      </c>
      <c r="AX246" s="10" t="s">
        <v>79</v>
      </c>
      <c r="AY246" s="239" t="s">
        <v>174</v>
      </c>
    </row>
    <row r="247" s="1" customFormat="1" ht="25.5" customHeight="1">
      <c r="B247" s="46"/>
      <c r="C247" s="245" t="s">
        <v>461</v>
      </c>
      <c r="D247" s="245" t="s">
        <v>235</v>
      </c>
      <c r="E247" s="246" t="s">
        <v>462</v>
      </c>
      <c r="F247" s="247" t="s">
        <v>463</v>
      </c>
      <c r="G247" s="247"/>
      <c r="H247" s="247"/>
      <c r="I247" s="247"/>
      <c r="J247" s="248" t="s">
        <v>178</v>
      </c>
      <c r="K247" s="249">
        <v>72</v>
      </c>
      <c r="L247" s="250">
        <v>0</v>
      </c>
      <c r="M247" s="251"/>
      <c r="N247" s="252">
        <f>ROUND(L247*K247,2)</f>
        <v>0</v>
      </c>
      <c r="O247" s="226"/>
      <c r="P247" s="226"/>
      <c r="Q247" s="226"/>
      <c r="R247" s="48"/>
      <c r="T247" s="227" t="s">
        <v>22</v>
      </c>
      <c r="U247" s="56" t="s">
        <v>44</v>
      </c>
      <c r="V247" s="47"/>
      <c r="W247" s="228">
        <f>V247*K247</f>
        <v>0</v>
      </c>
      <c r="X247" s="228">
        <v>0.0104</v>
      </c>
      <c r="Y247" s="228">
        <f>X247*K247</f>
        <v>0.74879999999999991</v>
      </c>
      <c r="Z247" s="228">
        <v>0</v>
      </c>
      <c r="AA247" s="229">
        <f>Z247*K247</f>
        <v>0</v>
      </c>
      <c r="AR247" s="22" t="s">
        <v>238</v>
      </c>
      <c r="AT247" s="22" t="s">
        <v>235</v>
      </c>
      <c r="AU247" s="22" t="s">
        <v>130</v>
      </c>
      <c r="AY247" s="22" t="s">
        <v>174</v>
      </c>
      <c r="BE247" s="142">
        <f>IF(U247="základní",N247,0)</f>
        <v>0</v>
      </c>
      <c r="BF247" s="142">
        <f>IF(U247="snížená",N247,0)</f>
        <v>0</v>
      </c>
      <c r="BG247" s="142">
        <f>IF(U247="zákl. přenesená",N247,0)</f>
        <v>0</v>
      </c>
      <c r="BH247" s="142">
        <f>IF(U247="sníž. přenesená",N247,0)</f>
        <v>0</v>
      </c>
      <c r="BI247" s="142">
        <f>IF(U247="nulová",N247,0)</f>
        <v>0</v>
      </c>
      <c r="BJ247" s="22" t="s">
        <v>87</v>
      </c>
      <c r="BK247" s="142">
        <f>ROUND(L247*K247,2)</f>
        <v>0</v>
      </c>
      <c r="BL247" s="22" t="s">
        <v>232</v>
      </c>
      <c r="BM247" s="22" t="s">
        <v>464</v>
      </c>
    </row>
    <row r="248" s="1" customFormat="1" ht="25.5" customHeight="1">
      <c r="B248" s="46"/>
      <c r="C248" s="219" t="s">
        <v>465</v>
      </c>
      <c r="D248" s="219" t="s">
        <v>175</v>
      </c>
      <c r="E248" s="220" t="s">
        <v>466</v>
      </c>
      <c r="F248" s="221" t="s">
        <v>467</v>
      </c>
      <c r="G248" s="221"/>
      <c r="H248" s="221"/>
      <c r="I248" s="221"/>
      <c r="J248" s="222" t="s">
        <v>178</v>
      </c>
      <c r="K248" s="223">
        <v>50</v>
      </c>
      <c r="L248" s="224">
        <v>0</v>
      </c>
      <c r="M248" s="225"/>
      <c r="N248" s="226">
        <f>ROUND(L248*K248,2)</f>
        <v>0</v>
      </c>
      <c r="O248" s="226"/>
      <c r="P248" s="226"/>
      <c r="Q248" s="226"/>
      <c r="R248" s="48"/>
      <c r="T248" s="227" t="s">
        <v>22</v>
      </c>
      <c r="U248" s="56" t="s">
        <v>44</v>
      </c>
      <c r="V248" s="47"/>
      <c r="W248" s="228">
        <f>V248*K248</f>
        <v>0</v>
      </c>
      <c r="X248" s="228">
        <v>0</v>
      </c>
      <c r="Y248" s="228">
        <f>X248*K248</f>
        <v>0</v>
      </c>
      <c r="Z248" s="228">
        <v>0.0070000000000000001</v>
      </c>
      <c r="AA248" s="229">
        <f>Z248*K248</f>
        <v>0.35000000000000003</v>
      </c>
      <c r="AR248" s="22" t="s">
        <v>232</v>
      </c>
      <c r="AT248" s="22" t="s">
        <v>175</v>
      </c>
      <c r="AU248" s="22" t="s">
        <v>130</v>
      </c>
      <c r="AY248" s="22" t="s">
        <v>174</v>
      </c>
      <c r="BE248" s="142">
        <f>IF(U248="základní",N248,0)</f>
        <v>0</v>
      </c>
      <c r="BF248" s="142">
        <f>IF(U248="snížená",N248,0)</f>
        <v>0</v>
      </c>
      <c r="BG248" s="142">
        <f>IF(U248="zákl. přenesená",N248,0)</f>
        <v>0</v>
      </c>
      <c r="BH248" s="142">
        <f>IF(U248="sníž. přenesená",N248,0)</f>
        <v>0</v>
      </c>
      <c r="BI248" s="142">
        <f>IF(U248="nulová",N248,0)</f>
        <v>0</v>
      </c>
      <c r="BJ248" s="22" t="s">
        <v>87</v>
      </c>
      <c r="BK248" s="142">
        <f>ROUND(L248*K248,2)</f>
        <v>0</v>
      </c>
      <c r="BL248" s="22" t="s">
        <v>232</v>
      </c>
      <c r="BM248" s="22" t="s">
        <v>468</v>
      </c>
    </row>
    <row r="249" s="10" customFormat="1" ht="16.5" customHeight="1">
      <c r="B249" s="230"/>
      <c r="C249" s="231"/>
      <c r="D249" s="231"/>
      <c r="E249" s="232" t="s">
        <v>22</v>
      </c>
      <c r="F249" s="233" t="s">
        <v>459</v>
      </c>
      <c r="G249" s="234"/>
      <c r="H249" s="234"/>
      <c r="I249" s="234"/>
      <c r="J249" s="231"/>
      <c r="K249" s="235">
        <v>50</v>
      </c>
      <c r="L249" s="231"/>
      <c r="M249" s="231"/>
      <c r="N249" s="231"/>
      <c r="O249" s="231"/>
      <c r="P249" s="231"/>
      <c r="Q249" s="231"/>
      <c r="R249" s="236"/>
      <c r="T249" s="237"/>
      <c r="U249" s="231"/>
      <c r="V249" s="231"/>
      <c r="W249" s="231"/>
      <c r="X249" s="231"/>
      <c r="Y249" s="231"/>
      <c r="Z249" s="231"/>
      <c r="AA249" s="238"/>
      <c r="AT249" s="239" t="s">
        <v>182</v>
      </c>
      <c r="AU249" s="239" t="s">
        <v>130</v>
      </c>
      <c r="AV249" s="10" t="s">
        <v>130</v>
      </c>
      <c r="AW249" s="10" t="s">
        <v>36</v>
      </c>
      <c r="AX249" s="10" t="s">
        <v>87</v>
      </c>
      <c r="AY249" s="239" t="s">
        <v>174</v>
      </c>
    </row>
    <row r="250" s="1" customFormat="1" ht="25.5" customHeight="1">
      <c r="B250" s="46"/>
      <c r="C250" s="219" t="s">
        <v>469</v>
      </c>
      <c r="D250" s="219" t="s">
        <v>175</v>
      </c>
      <c r="E250" s="220" t="s">
        <v>470</v>
      </c>
      <c r="F250" s="221" t="s">
        <v>471</v>
      </c>
      <c r="G250" s="221"/>
      <c r="H250" s="221"/>
      <c r="I250" s="221"/>
      <c r="J250" s="222" t="s">
        <v>244</v>
      </c>
      <c r="K250" s="223">
        <v>1</v>
      </c>
      <c r="L250" s="224">
        <v>0</v>
      </c>
      <c r="M250" s="225"/>
      <c r="N250" s="226">
        <f>ROUND(L250*K250,2)</f>
        <v>0</v>
      </c>
      <c r="O250" s="226"/>
      <c r="P250" s="226"/>
      <c r="Q250" s="226"/>
      <c r="R250" s="48"/>
      <c r="T250" s="227" t="s">
        <v>22</v>
      </c>
      <c r="U250" s="56" t="s">
        <v>44</v>
      </c>
      <c r="V250" s="47"/>
      <c r="W250" s="228">
        <f>V250*K250</f>
        <v>0</v>
      </c>
      <c r="X250" s="228">
        <v>0</v>
      </c>
      <c r="Y250" s="228">
        <f>X250*K250</f>
        <v>0</v>
      </c>
      <c r="Z250" s="228">
        <v>0.035000000000000003</v>
      </c>
      <c r="AA250" s="229">
        <f>Z250*K250</f>
        <v>0.035000000000000003</v>
      </c>
      <c r="AR250" s="22" t="s">
        <v>232</v>
      </c>
      <c r="AT250" s="22" t="s">
        <v>175</v>
      </c>
      <c r="AU250" s="22" t="s">
        <v>130</v>
      </c>
      <c r="AY250" s="22" t="s">
        <v>174</v>
      </c>
      <c r="BE250" s="142">
        <f>IF(U250="základní",N250,0)</f>
        <v>0</v>
      </c>
      <c r="BF250" s="142">
        <f>IF(U250="snížená",N250,0)</f>
        <v>0</v>
      </c>
      <c r="BG250" s="142">
        <f>IF(U250="zákl. přenesená",N250,0)</f>
        <v>0</v>
      </c>
      <c r="BH250" s="142">
        <f>IF(U250="sníž. přenesená",N250,0)</f>
        <v>0</v>
      </c>
      <c r="BI250" s="142">
        <f>IF(U250="nulová",N250,0)</f>
        <v>0</v>
      </c>
      <c r="BJ250" s="22" t="s">
        <v>87</v>
      </c>
      <c r="BK250" s="142">
        <f>ROUND(L250*K250,2)</f>
        <v>0</v>
      </c>
      <c r="BL250" s="22" t="s">
        <v>232</v>
      </c>
      <c r="BM250" s="22" t="s">
        <v>472</v>
      </c>
    </row>
    <row r="251" s="1" customFormat="1" ht="25.5" customHeight="1">
      <c r="B251" s="46"/>
      <c r="C251" s="219" t="s">
        <v>473</v>
      </c>
      <c r="D251" s="219" t="s">
        <v>175</v>
      </c>
      <c r="E251" s="220" t="s">
        <v>474</v>
      </c>
      <c r="F251" s="221" t="s">
        <v>475</v>
      </c>
      <c r="G251" s="221"/>
      <c r="H251" s="221"/>
      <c r="I251" s="221"/>
      <c r="J251" s="222" t="s">
        <v>244</v>
      </c>
      <c r="K251" s="223">
        <v>1</v>
      </c>
      <c r="L251" s="224">
        <v>0</v>
      </c>
      <c r="M251" s="225"/>
      <c r="N251" s="226">
        <f>ROUND(L251*K251,2)</f>
        <v>0</v>
      </c>
      <c r="O251" s="226"/>
      <c r="P251" s="226"/>
      <c r="Q251" s="226"/>
      <c r="R251" s="48"/>
      <c r="T251" s="227" t="s">
        <v>22</v>
      </c>
      <c r="U251" s="56" t="s">
        <v>44</v>
      </c>
      <c r="V251" s="47"/>
      <c r="W251" s="228">
        <f>V251*K251</f>
        <v>0</v>
      </c>
      <c r="X251" s="228">
        <v>0</v>
      </c>
      <c r="Y251" s="228">
        <f>X251*K251</f>
        <v>0</v>
      </c>
      <c r="Z251" s="228">
        <v>0.27000000000000002</v>
      </c>
      <c r="AA251" s="229">
        <f>Z251*K251</f>
        <v>0.27000000000000002</v>
      </c>
      <c r="AR251" s="22" t="s">
        <v>232</v>
      </c>
      <c r="AT251" s="22" t="s">
        <v>175</v>
      </c>
      <c r="AU251" s="22" t="s">
        <v>130</v>
      </c>
      <c r="AY251" s="22" t="s">
        <v>174</v>
      </c>
      <c r="BE251" s="142">
        <f>IF(U251="základní",N251,0)</f>
        <v>0</v>
      </c>
      <c r="BF251" s="142">
        <f>IF(U251="snížená",N251,0)</f>
        <v>0</v>
      </c>
      <c r="BG251" s="142">
        <f>IF(U251="zákl. přenesená",N251,0)</f>
        <v>0</v>
      </c>
      <c r="BH251" s="142">
        <f>IF(U251="sníž. přenesená",N251,0)</f>
        <v>0</v>
      </c>
      <c r="BI251" s="142">
        <f>IF(U251="nulová",N251,0)</f>
        <v>0</v>
      </c>
      <c r="BJ251" s="22" t="s">
        <v>87</v>
      </c>
      <c r="BK251" s="142">
        <f>ROUND(L251*K251,2)</f>
        <v>0</v>
      </c>
      <c r="BL251" s="22" t="s">
        <v>232</v>
      </c>
      <c r="BM251" s="22" t="s">
        <v>476</v>
      </c>
    </row>
    <row r="252" s="1" customFormat="1" ht="25.5" customHeight="1">
      <c r="B252" s="46"/>
      <c r="C252" s="219" t="s">
        <v>477</v>
      </c>
      <c r="D252" s="219" t="s">
        <v>175</v>
      </c>
      <c r="E252" s="220" t="s">
        <v>478</v>
      </c>
      <c r="F252" s="221" t="s">
        <v>479</v>
      </c>
      <c r="G252" s="221"/>
      <c r="H252" s="221"/>
      <c r="I252" s="221"/>
      <c r="J252" s="222" t="s">
        <v>244</v>
      </c>
      <c r="K252" s="223">
        <v>1</v>
      </c>
      <c r="L252" s="224">
        <v>0</v>
      </c>
      <c r="M252" s="225"/>
      <c r="N252" s="226">
        <f>ROUND(L252*K252,2)</f>
        <v>0</v>
      </c>
      <c r="O252" s="226"/>
      <c r="P252" s="226"/>
      <c r="Q252" s="226"/>
      <c r="R252" s="48"/>
      <c r="T252" s="227" t="s">
        <v>22</v>
      </c>
      <c r="U252" s="56" t="s">
        <v>44</v>
      </c>
      <c r="V252" s="47"/>
      <c r="W252" s="228">
        <f>V252*K252</f>
        <v>0</v>
      </c>
      <c r="X252" s="228">
        <v>0.00071000000000000002</v>
      </c>
      <c r="Y252" s="228">
        <f>X252*K252</f>
        <v>0.00071000000000000002</v>
      </c>
      <c r="Z252" s="228">
        <v>0</v>
      </c>
      <c r="AA252" s="229">
        <f>Z252*K252</f>
        <v>0</v>
      </c>
      <c r="AR252" s="22" t="s">
        <v>232</v>
      </c>
      <c r="AT252" s="22" t="s">
        <v>175</v>
      </c>
      <c r="AU252" s="22" t="s">
        <v>130</v>
      </c>
      <c r="AY252" s="22" t="s">
        <v>174</v>
      </c>
      <c r="BE252" s="142">
        <f>IF(U252="základní",N252,0)</f>
        <v>0</v>
      </c>
      <c r="BF252" s="142">
        <f>IF(U252="snížená",N252,0)</f>
        <v>0</v>
      </c>
      <c r="BG252" s="142">
        <f>IF(U252="zákl. přenesená",N252,0)</f>
        <v>0</v>
      </c>
      <c r="BH252" s="142">
        <f>IF(U252="sníž. přenesená",N252,0)</f>
        <v>0</v>
      </c>
      <c r="BI252" s="142">
        <f>IF(U252="nulová",N252,0)</f>
        <v>0</v>
      </c>
      <c r="BJ252" s="22" t="s">
        <v>87</v>
      </c>
      <c r="BK252" s="142">
        <f>ROUND(L252*K252,2)</f>
        <v>0</v>
      </c>
      <c r="BL252" s="22" t="s">
        <v>232</v>
      </c>
      <c r="BM252" s="22" t="s">
        <v>480</v>
      </c>
    </row>
    <row r="253" s="1" customFormat="1" ht="25.5" customHeight="1">
      <c r="B253" s="46"/>
      <c r="C253" s="245" t="s">
        <v>481</v>
      </c>
      <c r="D253" s="245" t="s">
        <v>235</v>
      </c>
      <c r="E253" s="246" t="s">
        <v>482</v>
      </c>
      <c r="F253" s="247" t="s">
        <v>483</v>
      </c>
      <c r="G253" s="247"/>
      <c r="H253" s="247"/>
      <c r="I253" s="247"/>
      <c r="J253" s="248" t="s">
        <v>244</v>
      </c>
      <c r="K253" s="249">
        <v>1</v>
      </c>
      <c r="L253" s="250">
        <v>0</v>
      </c>
      <c r="M253" s="251"/>
      <c r="N253" s="252">
        <f>ROUND(L253*K253,2)</f>
        <v>0</v>
      </c>
      <c r="O253" s="226"/>
      <c r="P253" s="226"/>
      <c r="Q253" s="226"/>
      <c r="R253" s="48"/>
      <c r="T253" s="227" t="s">
        <v>22</v>
      </c>
      <c r="U253" s="56" t="s">
        <v>44</v>
      </c>
      <c r="V253" s="47"/>
      <c r="W253" s="228">
        <f>V253*K253</f>
        <v>0</v>
      </c>
      <c r="X253" s="228">
        <v>0.78000000000000003</v>
      </c>
      <c r="Y253" s="228">
        <f>X253*K253</f>
        <v>0.78000000000000003</v>
      </c>
      <c r="Z253" s="228">
        <v>0</v>
      </c>
      <c r="AA253" s="229">
        <f>Z253*K253</f>
        <v>0</v>
      </c>
      <c r="AR253" s="22" t="s">
        <v>238</v>
      </c>
      <c r="AT253" s="22" t="s">
        <v>235</v>
      </c>
      <c r="AU253" s="22" t="s">
        <v>130</v>
      </c>
      <c r="AY253" s="22" t="s">
        <v>174</v>
      </c>
      <c r="BE253" s="142">
        <f>IF(U253="základní",N253,0)</f>
        <v>0</v>
      </c>
      <c r="BF253" s="142">
        <f>IF(U253="snížená",N253,0)</f>
        <v>0</v>
      </c>
      <c r="BG253" s="142">
        <f>IF(U253="zákl. přenesená",N253,0)</f>
        <v>0</v>
      </c>
      <c r="BH253" s="142">
        <f>IF(U253="sníž. přenesená",N253,0)</f>
        <v>0</v>
      </c>
      <c r="BI253" s="142">
        <f>IF(U253="nulová",N253,0)</f>
        <v>0</v>
      </c>
      <c r="BJ253" s="22" t="s">
        <v>87</v>
      </c>
      <c r="BK253" s="142">
        <f>ROUND(L253*K253,2)</f>
        <v>0</v>
      </c>
      <c r="BL253" s="22" t="s">
        <v>232</v>
      </c>
      <c r="BM253" s="22" t="s">
        <v>484</v>
      </c>
    </row>
    <row r="254" s="1" customFormat="1" ht="25.5" customHeight="1">
      <c r="B254" s="46"/>
      <c r="C254" s="219" t="s">
        <v>485</v>
      </c>
      <c r="D254" s="219" t="s">
        <v>175</v>
      </c>
      <c r="E254" s="220" t="s">
        <v>486</v>
      </c>
      <c r="F254" s="221" t="s">
        <v>487</v>
      </c>
      <c r="G254" s="221"/>
      <c r="H254" s="221"/>
      <c r="I254" s="221"/>
      <c r="J254" s="222" t="s">
        <v>255</v>
      </c>
      <c r="K254" s="253">
        <v>0</v>
      </c>
      <c r="L254" s="224">
        <v>0</v>
      </c>
      <c r="M254" s="225"/>
      <c r="N254" s="226">
        <f>ROUND(L254*K254,2)</f>
        <v>0</v>
      </c>
      <c r="O254" s="226"/>
      <c r="P254" s="226"/>
      <c r="Q254" s="226"/>
      <c r="R254" s="48"/>
      <c r="T254" s="227" t="s">
        <v>22</v>
      </c>
      <c r="U254" s="56" t="s">
        <v>44</v>
      </c>
      <c r="V254" s="47"/>
      <c r="W254" s="228">
        <f>V254*K254</f>
        <v>0</v>
      </c>
      <c r="X254" s="228">
        <v>0</v>
      </c>
      <c r="Y254" s="228">
        <f>X254*K254</f>
        <v>0</v>
      </c>
      <c r="Z254" s="228">
        <v>0</v>
      </c>
      <c r="AA254" s="229">
        <f>Z254*K254</f>
        <v>0</v>
      </c>
      <c r="AR254" s="22" t="s">
        <v>232</v>
      </c>
      <c r="AT254" s="22" t="s">
        <v>175</v>
      </c>
      <c r="AU254" s="22" t="s">
        <v>130</v>
      </c>
      <c r="AY254" s="22" t="s">
        <v>174</v>
      </c>
      <c r="BE254" s="142">
        <f>IF(U254="základní",N254,0)</f>
        <v>0</v>
      </c>
      <c r="BF254" s="142">
        <f>IF(U254="snížená",N254,0)</f>
        <v>0</v>
      </c>
      <c r="BG254" s="142">
        <f>IF(U254="zákl. přenesená",N254,0)</f>
        <v>0</v>
      </c>
      <c r="BH254" s="142">
        <f>IF(U254="sníž. přenesená",N254,0)</f>
        <v>0</v>
      </c>
      <c r="BI254" s="142">
        <f>IF(U254="nulová",N254,0)</f>
        <v>0</v>
      </c>
      <c r="BJ254" s="22" t="s">
        <v>87</v>
      </c>
      <c r="BK254" s="142">
        <f>ROUND(L254*K254,2)</f>
        <v>0</v>
      </c>
      <c r="BL254" s="22" t="s">
        <v>232</v>
      </c>
      <c r="BM254" s="22" t="s">
        <v>488</v>
      </c>
    </row>
    <row r="255" s="9" customFormat="1" ht="29.88" customHeight="1">
      <c r="B255" s="205"/>
      <c r="C255" s="206"/>
      <c r="D255" s="216" t="s">
        <v>150</v>
      </c>
      <c r="E255" s="216"/>
      <c r="F255" s="216"/>
      <c r="G255" s="216"/>
      <c r="H255" s="216"/>
      <c r="I255" s="216"/>
      <c r="J255" s="216"/>
      <c r="K255" s="216"/>
      <c r="L255" s="216"/>
      <c r="M255" s="216"/>
      <c r="N255" s="241">
        <f>BK255</f>
        <v>0</v>
      </c>
      <c r="O255" s="242"/>
      <c r="P255" s="242"/>
      <c r="Q255" s="242"/>
      <c r="R255" s="209"/>
      <c r="T255" s="210"/>
      <c r="U255" s="206"/>
      <c r="V255" s="206"/>
      <c r="W255" s="211">
        <f>SUM(W256:W269)</f>
        <v>0</v>
      </c>
      <c r="X255" s="206"/>
      <c r="Y255" s="211">
        <f>SUM(Y256:Y269)</f>
        <v>1.6604999999999999</v>
      </c>
      <c r="Z255" s="206"/>
      <c r="AA255" s="212">
        <f>SUM(AA256:AA269)</f>
        <v>0</v>
      </c>
      <c r="AR255" s="213" t="s">
        <v>130</v>
      </c>
      <c r="AT255" s="214" t="s">
        <v>78</v>
      </c>
      <c r="AU255" s="214" t="s">
        <v>87</v>
      </c>
      <c r="AY255" s="213" t="s">
        <v>174</v>
      </c>
      <c r="BK255" s="215">
        <f>SUM(BK256:BK269)</f>
        <v>0</v>
      </c>
    </row>
    <row r="256" s="1" customFormat="1" ht="25.5" customHeight="1">
      <c r="B256" s="46"/>
      <c r="C256" s="219" t="s">
        <v>489</v>
      </c>
      <c r="D256" s="219" t="s">
        <v>175</v>
      </c>
      <c r="E256" s="220" t="s">
        <v>490</v>
      </c>
      <c r="F256" s="221" t="s">
        <v>491</v>
      </c>
      <c r="G256" s="221"/>
      <c r="H256" s="221"/>
      <c r="I256" s="221"/>
      <c r="J256" s="222" t="s">
        <v>178</v>
      </c>
      <c r="K256" s="223">
        <v>25</v>
      </c>
      <c r="L256" s="224">
        <v>0</v>
      </c>
      <c r="M256" s="225"/>
      <c r="N256" s="226">
        <f>ROUND(L256*K256,2)</f>
        <v>0</v>
      </c>
      <c r="O256" s="226"/>
      <c r="P256" s="226"/>
      <c r="Q256" s="226"/>
      <c r="R256" s="48"/>
      <c r="T256" s="227" t="s">
        <v>22</v>
      </c>
      <c r="U256" s="56" t="s">
        <v>44</v>
      </c>
      <c r="V256" s="47"/>
      <c r="W256" s="228">
        <f>V256*K256</f>
        <v>0</v>
      </c>
      <c r="X256" s="228">
        <v>0.035700000000000003</v>
      </c>
      <c r="Y256" s="228">
        <f>X256*K256</f>
        <v>0.89250000000000007</v>
      </c>
      <c r="Z256" s="228">
        <v>0</v>
      </c>
      <c r="AA256" s="229">
        <f>Z256*K256</f>
        <v>0</v>
      </c>
      <c r="AR256" s="22" t="s">
        <v>232</v>
      </c>
      <c r="AT256" s="22" t="s">
        <v>175</v>
      </c>
      <c r="AU256" s="22" t="s">
        <v>130</v>
      </c>
      <c r="AY256" s="22" t="s">
        <v>174</v>
      </c>
      <c r="BE256" s="142">
        <f>IF(U256="základní",N256,0)</f>
        <v>0</v>
      </c>
      <c r="BF256" s="142">
        <f>IF(U256="snížená",N256,0)</f>
        <v>0</v>
      </c>
      <c r="BG256" s="142">
        <f>IF(U256="zákl. přenesená",N256,0)</f>
        <v>0</v>
      </c>
      <c r="BH256" s="142">
        <f>IF(U256="sníž. přenesená",N256,0)</f>
        <v>0</v>
      </c>
      <c r="BI256" s="142">
        <f>IF(U256="nulová",N256,0)</f>
        <v>0</v>
      </c>
      <c r="BJ256" s="22" t="s">
        <v>87</v>
      </c>
      <c r="BK256" s="142">
        <f>ROUND(L256*K256,2)</f>
        <v>0</v>
      </c>
      <c r="BL256" s="22" t="s">
        <v>232</v>
      </c>
      <c r="BM256" s="22" t="s">
        <v>492</v>
      </c>
    </row>
    <row r="257" s="10" customFormat="1" ht="16.5" customHeight="1">
      <c r="B257" s="230"/>
      <c r="C257" s="231"/>
      <c r="D257" s="231"/>
      <c r="E257" s="232" t="s">
        <v>22</v>
      </c>
      <c r="F257" s="233" t="s">
        <v>493</v>
      </c>
      <c r="G257" s="234"/>
      <c r="H257" s="234"/>
      <c r="I257" s="234"/>
      <c r="J257" s="231"/>
      <c r="K257" s="235">
        <v>5</v>
      </c>
      <c r="L257" s="231"/>
      <c r="M257" s="231"/>
      <c r="N257" s="231"/>
      <c r="O257" s="231"/>
      <c r="P257" s="231"/>
      <c r="Q257" s="231"/>
      <c r="R257" s="236"/>
      <c r="T257" s="237"/>
      <c r="U257" s="231"/>
      <c r="V257" s="231"/>
      <c r="W257" s="231"/>
      <c r="X257" s="231"/>
      <c r="Y257" s="231"/>
      <c r="Z257" s="231"/>
      <c r="AA257" s="238"/>
      <c r="AT257" s="239" t="s">
        <v>182</v>
      </c>
      <c r="AU257" s="239" t="s">
        <v>130</v>
      </c>
      <c r="AV257" s="10" t="s">
        <v>130</v>
      </c>
      <c r="AW257" s="10" t="s">
        <v>36</v>
      </c>
      <c r="AX257" s="10" t="s">
        <v>79</v>
      </c>
      <c r="AY257" s="239" t="s">
        <v>174</v>
      </c>
    </row>
    <row r="258" s="10" customFormat="1" ht="25.5" customHeight="1">
      <c r="B258" s="230"/>
      <c r="C258" s="231"/>
      <c r="D258" s="231"/>
      <c r="E258" s="232" t="s">
        <v>22</v>
      </c>
      <c r="F258" s="240" t="s">
        <v>494</v>
      </c>
      <c r="G258" s="231"/>
      <c r="H258" s="231"/>
      <c r="I258" s="231"/>
      <c r="J258" s="231"/>
      <c r="K258" s="235">
        <v>20</v>
      </c>
      <c r="L258" s="231"/>
      <c r="M258" s="231"/>
      <c r="N258" s="231"/>
      <c r="O258" s="231"/>
      <c r="P258" s="231"/>
      <c r="Q258" s="231"/>
      <c r="R258" s="236"/>
      <c r="T258" s="237"/>
      <c r="U258" s="231"/>
      <c r="V258" s="231"/>
      <c r="W258" s="231"/>
      <c r="X258" s="231"/>
      <c r="Y258" s="231"/>
      <c r="Z258" s="231"/>
      <c r="AA258" s="238"/>
      <c r="AT258" s="239" t="s">
        <v>182</v>
      </c>
      <c r="AU258" s="239" t="s">
        <v>130</v>
      </c>
      <c r="AV258" s="10" t="s">
        <v>130</v>
      </c>
      <c r="AW258" s="10" t="s">
        <v>36</v>
      </c>
      <c r="AX258" s="10" t="s">
        <v>79</v>
      </c>
      <c r="AY258" s="239" t="s">
        <v>174</v>
      </c>
    </row>
    <row r="259" s="1" customFormat="1" ht="25.5" customHeight="1">
      <c r="B259" s="46"/>
      <c r="C259" s="245" t="s">
        <v>495</v>
      </c>
      <c r="D259" s="245" t="s">
        <v>235</v>
      </c>
      <c r="E259" s="246" t="s">
        <v>496</v>
      </c>
      <c r="F259" s="247" t="s">
        <v>497</v>
      </c>
      <c r="G259" s="247"/>
      <c r="H259" s="247"/>
      <c r="I259" s="247"/>
      <c r="J259" s="248" t="s">
        <v>178</v>
      </c>
      <c r="K259" s="249">
        <v>5.25</v>
      </c>
      <c r="L259" s="250">
        <v>0</v>
      </c>
      <c r="M259" s="251"/>
      <c r="N259" s="252">
        <f>ROUND(L259*K259,2)</f>
        <v>0</v>
      </c>
      <c r="O259" s="226"/>
      <c r="P259" s="226"/>
      <c r="Q259" s="226"/>
      <c r="R259" s="48"/>
      <c r="T259" s="227" t="s">
        <v>22</v>
      </c>
      <c r="U259" s="56" t="s">
        <v>44</v>
      </c>
      <c r="V259" s="47"/>
      <c r="W259" s="228">
        <f>V259*K259</f>
        <v>0</v>
      </c>
      <c r="X259" s="228">
        <v>0.13600000000000001</v>
      </c>
      <c r="Y259" s="228">
        <f>X259*K259</f>
        <v>0.71400000000000008</v>
      </c>
      <c r="Z259" s="228">
        <v>0</v>
      </c>
      <c r="AA259" s="229">
        <f>Z259*K259</f>
        <v>0</v>
      </c>
      <c r="AR259" s="22" t="s">
        <v>238</v>
      </c>
      <c r="AT259" s="22" t="s">
        <v>235</v>
      </c>
      <c r="AU259" s="22" t="s">
        <v>130</v>
      </c>
      <c r="AY259" s="22" t="s">
        <v>174</v>
      </c>
      <c r="BE259" s="142">
        <f>IF(U259="základní",N259,0)</f>
        <v>0</v>
      </c>
      <c r="BF259" s="142">
        <f>IF(U259="snížená",N259,0)</f>
        <v>0</v>
      </c>
      <c r="BG259" s="142">
        <f>IF(U259="zákl. přenesená",N259,0)</f>
        <v>0</v>
      </c>
      <c r="BH259" s="142">
        <f>IF(U259="sníž. přenesená",N259,0)</f>
        <v>0</v>
      </c>
      <c r="BI259" s="142">
        <f>IF(U259="nulová",N259,0)</f>
        <v>0</v>
      </c>
      <c r="BJ259" s="22" t="s">
        <v>87</v>
      </c>
      <c r="BK259" s="142">
        <f>ROUND(L259*K259,2)</f>
        <v>0</v>
      </c>
      <c r="BL259" s="22" t="s">
        <v>232</v>
      </c>
      <c r="BM259" s="22" t="s">
        <v>498</v>
      </c>
    </row>
    <row r="260" s="10" customFormat="1" ht="16.5" customHeight="1">
      <c r="B260" s="230"/>
      <c r="C260" s="231"/>
      <c r="D260" s="231"/>
      <c r="E260" s="232" t="s">
        <v>22</v>
      </c>
      <c r="F260" s="233" t="s">
        <v>493</v>
      </c>
      <c r="G260" s="234"/>
      <c r="H260" s="234"/>
      <c r="I260" s="234"/>
      <c r="J260" s="231"/>
      <c r="K260" s="235">
        <v>5</v>
      </c>
      <c r="L260" s="231"/>
      <c r="M260" s="231"/>
      <c r="N260" s="231"/>
      <c r="O260" s="231"/>
      <c r="P260" s="231"/>
      <c r="Q260" s="231"/>
      <c r="R260" s="236"/>
      <c r="T260" s="237"/>
      <c r="U260" s="231"/>
      <c r="V260" s="231"/>
      <c r="W260" s="231"/>
      <c r="X260" s="231"/>
      <c r="Y260" s="231"/>
      <c r="Z260" s="231"/>
      <c r="AA260" s="238"/>
      <c r="AT260" s="239" t="s">
        <v>182</v>
      </c>
      <c r="AU260" s="239" t="s">
        <v>130</v>
      </c>
      <c r="AV260" s="10" t="s">
        <v>130</v>
      </c>
      <c r="AW260" s="10" t="s">
        <v>36</v>
      </c>
      <c r="AX260" s="10" t="s">
        <v>87</v>
      </c>
      <c r="AY260" s="239" t="s">
        <v>174</v>
      </c>
    </row>
    <row r="261" s="1" customFormat="1" ht="16.5" customHeight="1">
      <c r="B261" s="46"/>
      <c r="C261" s="219" t="s">
        <v>499</v>
      </c>
      <c r="D261" s="219" t="s">
        <v>175</v>
      </c>
      <c r="E261" s="220" t="s">
        <v>500</v>
      </c>
      <c r="F261" s="221" t="s">
        <v>501</v>
      </c>
      <c r="G261" s="221"/>
      <c r="H261" s="221"/>
      <c r="I261" s="221"/>
      <c r="J261" s="222" t="s">
        <v>231</v>
      </c>
      <c r="K261" s="223">
        <v>45</v>
      </c>
      <c r="L261" s="224">
        <v>0</v>
      </c>
      <c r="M261" s="225"/>
      <c r="N261" s="226">
        <f>ROUND(L261*K261,2)</f>
        <v>0</v>
      </c>
      <c r="O261" s="226"/>
      <c r="P261" s="226"/>
      <c r="Q261" s="226"/>
      <c r="R261" s="48"/>
      <c r="T261" s="227" t="s">
        <v>22</v>
      </c>
      <c r="U261" s="56" t="s">
        <v>44</v>
      </c>
      <c r="V261" s="47"/>
      <c r="W261" s="228">
        <f>V261*K261</f>
        <v>0</v>
      </c>
      <c r="X261" s="228">
        <v>0.00059999999999999995</v>
      </c>
      <c r="Y261" s="228">
        <f>X261*K261</f>
        <v>0.026999999999999996</v>
      </c>
      <c r="Z261" s="228">
        <v>0</v>
      </c>
      <c r="AA261" s="229">
        <f>Z261*K261</f>
        <v>0</v>
      </c>
      <c r="AR261" s="22" t="s">
        <v>232</v>
      </c>
      <c r="AT261" s="22" t="s">
        <v>175</v>
      </c>
      <c r="AU261" s="22" t="s">
        <v>130</v>
      </c>
      <c r="AY261" s="22" t="s">
        <v>174</v>
      </c>
      <c r="BE261" s="142">
        <f>IF(U261="základní",N261,0)</f>
        <v>0</v>
      </c>
      <c r="BF261" s="142">
        <f>IF(U261="snížená",N261,0)</f>
        <v>0</v>
      </c>
      <c r="BG261" s="142">
        <f>IF(U261="zákl. přenesená",N261,0)</f>
        <v>0</v>
      </c>
      <c r="BH261" s="142">
        <f>IF(U261="sníž. přenesená",N261,0)</f>
        <v>0</v>
      </c>
      <c r="BI261" s="142">
        <f>IF(U261="nulová",N261,0)</f>
        <v>0</v>
      </c>
      <c r="BJ261" s="22" t="s">
        <v>87</v>
      </c>
      <c r="BK261" s="142">
        <f>ROUND(L261*K261,2)</f>
        <v>0</v>
      </c>
      <c r="BL261" s="22" t="s">
        <v>232</v>
      </c>
      <c r="BM261" s="22" t="s">
        <v>502</v>
      </c>
    </row>
    <row r="262" s="10" customFormat="1" ht="16.5" customHeight="1">
      <c r="B262" s="230"/>
      <c r="C262" s="231"/>
      <c r="D262" s="231"/>
      <c r="E262" s="232" t="s">
        <v>22</v>
      </c>
      <c r="F262" s="233" t="s">
        <v>493</v>
      </c>
      <c r="G262" s="234"/>
      <c r="H262" s="234"/>
      <c r="I262" s="234"/>
      <c r="J262" s="231"/>
      <c r="K262" s="235">
        <v>5</v>
      </c>
      <c r="L262" s="231"/>
      <c r="M262" s="231"/>
      <c r="N262" s="231"/>
      <c r="O262" s="231"/>
      <c r="P262" s="231"/>
      <c r="Q262" s="231"/>
      <c r="R262" s="236"/>
      <c r="T262" s="237"/>
      <c r="U262" s="231"/>
      <c r="V262" s="231"/>
      <c r="W262" s="231"/>
      <c r="X262" s="231"/>
      <c r="Y262" s="231"/>
      <c r="Z262" s="231"/>
      <c r="AA262" s="238"/>
      <c r="AT262" s="239" t="s">
        <v>182</v>
      </c>
      <c r="AU262" s="239" t="s">
        <v>130</v>
      </c>
      <c r="AV262" s="10" t="s">
        <v>130</v>
      </c>
      <c r="AW262" s="10" t="s">
        <v>36</v>
      </c>
      <c r="AX262" s="10" t="s">
        <v>79</v>
      </c>
      <c r="AY262" s="239" t="s">
        <v>174</v>
      </c>
    </row>
    <row r="263" s="10" customFormat="1" ht="16.5" customHeight="1">
      <c r="B263" s="230"/>
      <c r="C263" s="231"/>
      <c r="D263" s="231"/>
      <c r="E263" s="232" t="s">
        <v>22</v>
      </c>
      <c r="F263" s="240" t="s">
        <v>503</v>
      </c>
      <c r="G263" s="231"/>
      <c r="H263" s="231"/>
      <c r="I263" s="231"/>
      <c r="J263" s="231"/>
      <c r="K263" s="235">
        <v>20</v>
      </c>
      <c r="L263" s="231"/>
      <c r="M263" s="231"/>
      <c r="N263" s="231"/>
      <c r="O263" s="231"/>
      <c r="P263" s="231"/>
      <c r="Q263" s="231"/>
      <c r="R263" s="236"/>
      <c r="T263" s="237"/>
      <c r="U263" s="231"/>
      <c r="V263" s="231"/>
      <c r="W263" s="231"/>
      <c r="X263" s="231"/>
      <c r="Y263" s="231"/>
      <c r="Z263" s="231"/>
      <c r="AA263" s="238"/>
      <c r="AT263" s="239" t="s">
        <v>182</v>
      </c>
      <c r="AU263" s="239" t="s">
        <v>130</v>
      </c>
      <c r="AV263" s="10" t="s">
        <v>130</v>
      </c>
      <c r="AW263" s="10" t="s">
        <v>36</v>
      </c>
      <c r="AX263" s="10" t="s">
        <v>79</v>
      </c>
      <c r="AY263" s="239" t="s">
        <v>174</v>
      </c>
    </row>
    <row r="264" s="10" customFormat="1" ht="16.5" customHeight="1">
      <c r="B264" s="230"/>
      <c r="C264" s="231"/>
      <c r="D264" s="231"/>
      <c r="E264" s="232" t="s">
        <v>22</v>
      </c>
      <c r="F264" s="240" t="s">
        <v>504</v>
      </c>
      <c r="G264" s="231"/>
      <c r="H264" s="231"/>
      <c r="I264" s="231"/>
      <c r="J264" s="231"/>
      <c r="K264" s="235">
        <v>20</v>
      </c>
      <c r="L264" s="231"/>
      <c r="M264" s="231"/>
      <c r="N264" s="231"/>
      <c r="O264" s="231"/>
      <c r="P264" s="231"/>
      <c r="Q264" s="231"/>
      <c r="R264" s="236"/>
      <c r="T264" s="237"/>
      <c r="U264" s="231"/>
      <c r="V264" s="231"/>
      <c r="W264" s="231"/>
      <c r="X264" s="231"/>
      <c r="Y264" s="231"/>
      <c r="Z264" s="231"/>
      <c r="AA264" s="238"/>
      <c r="AT264" s="239" t="s">
        <v>182</v>
      </c>
      <c r="AU264" s="239" t="s">
        <v>130</v>
      </c>
      <c r="AV264" s="10" t="s">
        <v>130</v>
      </c>
      <c r="AW264" s="10" t="s">
        <v>36</v>
      </c>
      <c r="AX264" s="10" t="s">
        <v>79</v>
      </c>
      <c r="AY264" s="239" t="s">
        <v>174</v>
      </c>
    </row>
    <row r="265" s="1" customFormat="1" ht="16.5" customHeight="1">
      <c r="B265" s="46"/>
      <c r="C265" s="219" t="s">
        <v>505</v>
      </c>
      <c r="D265" s="219" t="s">
        <v>175</v>
      </c>
      <c r="E265" s="220" t="s">
        <v>506</v>
      </c>
      <c r="F265" s="221" t="s">
        <v>507</v>
      </c>
      <c r="G265" s="221"/>
      <c r="H265" s="221"/>
      <c r="I265" s="221"/>
      <c r="J265" s="222" t="s">
        <v>231</v>
      </c>
      <c r="K265" s="223">
        <v>45</v>
      </c>
      <c r="L265" s="224">
        <v>0</v>
      </c>
      <c r="M265" s="225"/>
      <c r="N265" s="226">
        <f>ROUND(L265*K265,2)</f>
        <v>0</v>
      </c>
      <c r="O265" s="226"/>
      <c r="P265" s="226"/>
      <c r="Q265" s="226"/>
      <c r="R265" s="48"/>
      <c r="T265" s="227" t="s">
        <v>22</v>
      </c>
      <c r="U265" s="56" t="s">
        <v>44</v>
      </c>
      <c r="V265" s="47"/>
      <c r="W265" s="228">
        <f>V265*K265</f>
        <v>0</v>
      </c>
      <c r="X265" s="228">
        <v>0.00059999999999999995</v>
      </c>
      <c r="Y265" s="228">
        <f>X265*K265</f>
        <v>0.026999999999999996</v>
      </c>
      <c r="Z265" s="228">
        <v>0</v>
      </c>
      <c r="AA265" s="229">
        <f>Z265*K265</f>
        <v>0</v>
      </c>
      <c r="AR265" s="22" t="s">
        <v>232</v>
      </c>
      <c r="AT265" s="22" t="s">
        <v>175</v>
      </c>
      <c r="AU265" s="22" t="s">
        <v>130</v>
      </c>
      <c r="AY265" s="22" t="s">
        <v>174</v>
      </c>
      <c r="BE265" s="142">
        <f>IF(U265="základní",N265,0)</f>
        <v>0</v>
      </c>
      <c r="BF265" s="142">
        <f>IF(U265="snížená",N265,0)</f>
        <v>0</v>
      </c>
      <c r="BG265" s="142">
        <f>IF(U265="zákl. přenesená",N265,0)</f>
        <v>0</v>
      </c>
      <c r="BH265" s="142">
        <f>IF(U265="sníž. přenesená",N265,0)</f>
        <v>0</v>
      </c>
      <c r="BI265" s="142">
        <f>IF(U265="nulová",N265,0)</f>
        <v>0</v>
      </c>
      <c r="BJ265" s="22" t="s">
        <v>87</v>
      </c>
      <c r="BK265" s="142">
        <f>ROUND(L265*K265,2)</f>
        <v>0</v>
      </c>
      <c r="BL265" s="22" t="s">
        <v>232</v>
      </c>
      <c r="BM265" s="22" t="s">
        <v>508</v>
      </c>
    </row>
    <row r="266" s="10" customFormat="1" ht="16.5" customHeight="1">
      <c r="B266" s="230"/>
      <c r="C266" s="231"/>
      <c r="D266" s="231"/>
      <c r="E266" s="232" t="s">
        <v>22</v>
      </c>
      <c r="F266" s="233" t="s">
        <v>493</v>
      </c>
      <c r="G266" s="234"/>
      <c r="H266" s="234"/>
      <c r="I266" s="234"/>
      <c r="J266" s="231"/>
      <c r="K266" s="235">
        <v>5</v>
      </c>
      <c r="L266" s="231"/>
      <c r="M266" s="231"/>
      <c r="N266" s="231"/>
      <c r="O266" s="231"/>
      <c r="P266" s="231"/>
      <c r="Q266" s="231"/>
      <c r="R266" s="236"/>
      <c r="T266" s="237"/>
      <c r="U266" s="231"/>
      <c r="V266" s="231"/>
      <c r="W266" s="231"/>
      <c r="X266" s="231"/>
      <c r="Y266" s="231"/>
      <c r="Z266" s="231"/>
      <c r="AA266" s="238"/>
      <c r="AT266" s="239" t="s">
        <v>182</v>
      </c>
      <c r="AU266" s="239" t="s">
        <v>130</v>
      </c>
      <c r="AV266" s="10" t="s">
        <v>130</v>
      </c>
      <c r="AW266" s="10" t="s">
        <v>36</v>
      </c>
      <c r="AX266" s="10" t="s">
        <v>79</v>
      </c>
      <c r="AY266" s="239" t="s">
        <v>174</v>
      </c>
    </row>
    <row r="267" s="10" customFormat="1" ht="16.5" customHeight="1">
      <c r="B267" s="230"/>
      <c r="C267" s="231"/>
      <c r="D267" s="231"/>
      <c r="E267" s="232" t="s">
        <v>22</v>
      </c>
      <c r="F267" s="240" t="s">
        <v>503</v>
      </c>
      <c r="G267" s="231"/>
      <c r="H267" s="231"/>
      <c r="I267" s="231"/>
      <c r="J267" s="231"/>
      <c r="K267" s="235">
        <v>20</v>
      </c>
      <c r="L267" s="231"/>
      <c r="M267" s="231"/>
      <c r="N267" s="231"/>
      <c r="O267" s="231"/>
      <c r="P267" s="231"/>
      <c r="Q267" s="231"/>
      <c r="R267" s="236"/>
      <c r="T267" s="237"/>
      <c r="U267" s="231"/>
      <c r="V267" s="231"/>
      <c r="W267" s="231"/>
      <c r="X267" s="231"/>
      <c r="Y267" s="231"/>
      <c r="Z267" s="231"/>
      <c r="AA267" s="238"/>
      <c r="AT267" s="239" t="s">
        <v>182</v>
      </c>
      <c r="AU267" s="239" t="s">
        <v>130</v>
      </c>
      <c r="AV267" s="10" t="s">
        <v>130</v>
      </c>
      <c r="AW267" s="10" t="s">
        <v>36</v>
      </c>
      <c r="AX267" s="10" t="s">
        <v>79</v>
      </c>
      <c r="AY267" s="239" t="s">
        <v>174</v>
      </c>
    </row>
    <row r="268" s="10" customFormat="1" ht="16.5" customHeight="1">
      <c r="B268" s="230"/>
      <c r="C268" s="231"/>
      <c r="D268" s="231"/>
      <c r="E268" s="232" t="s">
        <v>22</v>
      </c>
      <c r="F268" s="240" t="s">
        <v>504</v>
      </c>
      <c r="G268" s="231"/>
      <c r="H268" s="231"/>
      <c r="I268" s="231"/>
      <c r="J268" s="231"/>
      <c r="K268" s="235">
        <v>20</v>
      </c>
      <c r="L268" s="231"/>
      <c r="M268" s="231"/>
      <c r="N268" s="231"/>
      <c r="O268" s="231"/>
      <c r="P268" s="231"/>
      <c r="Q268" s="231"/>
      <c r="R268" s="236"/>
      <c r="T268" s="237"/>
      <c r="U268" s="231"/>
      <c r="V268" s="231"/>
      <c r="W268" s="231"/>
      <c r="X268" s="231"/>
      <c r="Y268" s="231"/>
      <c r="Z268" s="231"/>
      <c r="AA268" s="238"/>
      <c r="AT268" s="239" t="s">
        <v>182</v>
      </c>
      <c r="AU268" s="239" t="s">
        <v>130</v>
      </c>
      <c r="AV268" s="10" t="s">
        <v>130</v>
      </c>
      <c r="AW268" s="10" t="s">
        <v>36</v>
      </c>
      <c r="AX268" s="10" t="s">
        <v>79</v>
      </c>
      <c r="AY268" s="239" t="s">
        <v>174</v>
      </c>
    </row>
    <row r="269" s="1" customFormat="1" ht="25.5" customHeight="1">
      <c r="B269" s="46"/>
      <c r="C269" s="219" t="s">
        <v>509</v>
      </c>
      <c r="D269" s="219" t="s">
        <v>175</v>
      </c>
      <c r="E269" s="220" t="s">
        <v>510</v>
      </c>
      <c r="F269" s="221" t="s">
        <v>511</v>
      </c>
      <c r="G269" s="221"/>
      <c r="H269" s="221"/>
      <c r="I269" s="221"/>
      <c r="J269" s="222" t="s">
        <v>255</v>
      </c>
      <c r="K269" s="253">
        <v>0</v>
      </c>
      <c r="L269" s="224">
        <v>0</v>
      </c>
      <c r="M269" s="225"/>
      <c r="N269" s="226">
        <f>ROUND(L269*K269,2)</f>
        <v>0</v>
      </c>
      <c r="O269" s="226"/>
      <c r="P269" s="226"/>
      <c r="Q269" s="226"/>
      <c r="R269" s="48"/>
      <c r="T269" s="227" t="s">
        <v>22</v>
      </c>
      <c r="U269" s="56" t="s">
        <v>44</v>
      </c>
      <c r="V269" s="47"/>
      <c r="W269" s="228">
        <f>V269*K269</f>
        <v>0</v>
      </c>
      <c r="X269" s="228">
        <v>0</v>
      </c>
      <c r="Y269" s="228">
        <f>X269*K269</f>
        <v>0</v>
      </c>
      <c r="Z269" s="228">
        <v>0</v>
      </c>
      <c r="AA269" s="229">
        <f>Z269*K269</f>
        <v>0</v>
      </c>
      <c r="AR269" s="22" t="s">
        <v>232</v>
      </c>
      <c r="AT269" s="22" t="s">
        <v>175</v>
      </c>
      <c r="AU269" s="22" t="s">
        <v>130</v>
      </c>
      <c r="AY269" s="22" t="s">
        <v>174</v>
      </c>
      <c r="BE269" s="142">
        <f>IF(U269="základní",N269,0)</f>
        <v>0</v>
      </c>
      <c r="BF269" s="142">
        <f>IF(U269="snížená",N269,0)</f>
        <v>0</v>
      </c>
      <c r="BG269" s="142">
        <f>IF(U269="zákl. přenesená",N269,0)</f>
        <v>0</v>
      </c>
      <c r="BH269" s="142">
        <f>IF(U269="sníž. přenesená",N269,0)</f>
        <v>0</v>
      </c>
      <c r="BI269" s="142">
        <f>IF(U269="nulová",N269,0)</f>
        <v>0</v>
      </c>
      <c r="BJ269" s="22" t="s">
        <v>87</v>
      </c>
      <c r="BK269" s="142">
        <f>ROUND(L269*K269,2)</f>
        <v>0</v>
      </c>
      <c r="BL269" s="22" t="s">
        <v>232</v>
      </c>
      <c r="BM269" s="22" t="s">
        <v>512</v>
      </c>
    </row>
    <row r="270" s="9" customFormat="1" ht="29.88" customHeight="1">
      <c r="B270" s="205"/>
      <c r="C270" s="206"/>
      <c r="D270" s="216" t="s">
        <v>151</v>
      </c>
      <c r="E270" s="216"/>
      <c r="F270" s="216"/>
      <c r="G270" s="216"/>
      <c r="H270" s="216"/>
      <c r="I270" s="216"/>
      <c r="J270" s="216"/>
      <c r="K270" s="216"/>
      <c r="L270" s="216"/>
      <c r="M270" s="216"/>
      <c r="N270" s="241">
        <f>BK270</f>
        <v>0</v>
      </c>
      <c r="O270" s="242"/>
      <c r="P270" s="242"/>
      <c r="Q270" s="242"/>
      <c r="R270" s="209"/>
      <c r="T270" s="210"/>
      <c r="U270" s="206"/>
      <c r="V270" s="206"/>
      <c r="W270" s="211">
        <f>SUM(W271:W278)</f>
        <v>0</v>
      </c>
      <c r="X270" s="206"/>
      <c r="Y270" s="211">
        <f>SUM(Y271:Y278)</f>
        <v>0.047840000000000001</v>
      </c>
      <c r="Z270" s="206"/>
      <c r="AA270" s="212">
        <f>SUM(AA271:AA278)</f>
        <v>0</v>
      </c>
      <c r="AR270" s="213" t="s">
        <v>130</v>
      </c>
      <c r="AT270" s="214" t="s">
        <v>78</v>
      </c>
      <c r="AU270" s="214" t="s">
        <v>87</v>
      </c>
      <c r="AY270" s="213" t="s">
        <v>174</v>
      </c>
      <c r="BK270" s="215">
        <f>SUM(BK271:BK278)</f>
        <v>0</v>
      </c>
    </row>
    <row r="271" s="1" customFormat="1" ht="25.5" customHeight="1">
      <c r="B271" s="46"/>
      <c r="C271" s="219" t="s">
        <v>513</v>
      </c>
      <c r="D271" s="219" t="s">
        <v>175</v>
      </c>
      <c r="E271" s="220" t="s">
        <v>514</v>
      </c>
      <c r="F271" s="221" t="s">
        <v>515</v>
      </c>
      <c r="G271" s="221"/>
      <c r="H271" s="221"/>
      <c r="I271" s="221"/>
      <c r="J271" s="222" t="s">
        <v>178</v>
      </c>
      <c r="K271" s="223">
        <v>92</v>
      </c>
      <c r="L271" s="224">
        <v>0</v>
      </c>
      <c r="M271" s="225"/>
      <c r="N271" s="226">
        <f>ROUND(L271*K271,2)</f>
        <v>0</v>
      </c>
      <c r="O271" s="226"/>
      <c r="P271" s="226"/>
      <c r="Q271" s="226"/>
      <c r="R271" s="48"/>
      <c r="T271" s="227" t="s">
        <v>22</v>
      </c>
      <c r="U271" s="56" t="s">
        <v>44</v>
      </c>
      <c r="V271" s="47"/>
      <c r="W271" s="228">
        <f>V271*K271</f>
        <v>0</v>
      </c>
      <c r="X271" s="228">
        <v>6.9999999999999994E-05</v>
      </c>
      <c r="Y271" s="228">
        <f>X271*K271</f>
        <v>0.0064399999999999995</v>
      </c>
      <c r="Z271" s="228">
        <v>0</v>
      </c>
      <c r="AA271" s="229">
        <f>Z271*K271</f>
        <v>0</v>
      </c>
      <c r="AR271" s="22" t="s">
        <v>232</v>
      </c>
      <c r="AT271" s="22" t="s">
        <v>175</v>
      </c>
      <c r="AU271" s="22" t="s">
        <v>130</v>
      </c>
      <c r="AY271" s="22" t="s">
        <v>174</v>
      </c>
      <c r="BE271" s="142">
        <f>IF(U271="základní",N271,0)</f>
        <v>0</v>
      </c>
      <c r="BF271" s="142">
        <f>IF(U271="snížená",N271,0)</f>
        <v>0</v>
      </c>
      <c r="BG271" s="142">
        <f>IF(U271="zákl. přenesená",N271,0)</f>
        <v>0</v>
      </c>
      <c r="BH271" s="142">
        <f>IF(U271="sníž. přenesená",N271,0)</f>
        <v>0</v>
      </c>
      <c r="BI271" s="142">
        <f>IF(U271="nulová",N271,0)</f>
        <v>0</v>
      </c>
      <c r="BJ271" s="22" t="s">
        <v>87</v>
      </c>
      <c r="BK271" s="142">
        <f>ROUND(L271*K271,2)</f>
        <v>0</v>
      </c>
      <c r="BL271" s="22" t="s">
        <v>232</v>
      </c>
      <c r="BM271" s="22" t="s">
        <v>516</v>
      </c>
    </row>
    <row r="272" s="10" customFormat="1" ht="16.5" customHeight="1">
      <c r="B272" s="230"/>
      <c r="C272" s="231"/>
      <c r="D272" s="231"/>
      <c r="E272" s="232" t="s">
        <v>22</v>
      </c>
      <c r="F272" s="233" t="s">
        <v>517</v>
      </c>
      <c r="G272" s="234"/>
      <c r="H272" s="234"/>
      <c r="I272" s="234"/>
      <c r="J272" s="231"/>
      <c r="K272" s="235">
        <v>40</v>
      </c>
      <c r="L272" s="231"/>
      <c r="M272" s="231"/>
      <c r="N272" s="231"/>
      <c r="O272" s="231"/>
      <c r="P272" s="231"/>
      <c r="Q272" s="231"/>
      <c r="R272" s="236"/>
      <c r="T272" s="237"/>
      <c r="U272" s="231"/>
      <c r="V272" s="231"/>
      <c r="W272" s="231"/>
      <c r="X272" s="231"/>
      <c r="Y272" s="231"/>
      <c r="Z272" s="231"/>
      <c r="AA272" s="238"/>
      <c r="AT272" s="239" t="s">
        <v>182</v>
      </c>
      <c r="AU272" s="239" t="s">
        <v>130</v>
      </c>
      <c r="AV272" s="10" t="s">
        <v>130</v>
      </c>
      <c r="AW272" s="10" t="s">
        <v>36</v>
      </c>
      <c r="AX272" s="10" t="s">
        <v>79</v>
      </c>
      <c r="AY272" s="239" t="s">
        <v>174</v>
      </c>
    </row>
    <row r="273" s="10" customFormat="1" ht="16.5" customHeight="1">
      <c r="B273" s="230"/>
      <c r="C273" s="231"/>
      <c r="D273" s="231"/>
      <c r="E273" s="232" t="s">
        <v>22</v>
      </c>
      <c r="F273" s="240" t="s">
        <v>518</v>
      </c>
      <c r="G273" s="231"/>
      <c r="H273" s="231"/>
      <c r="I273" s="231"/>
      <c r="J273" s="231"/>
      <c r="K273" s="235">
        <v>35</v>
      </c>
      <c r="L273" s="231"/>
      <c r="M273" s="231"/>
      <c r="N273" s="231"/>
      <c r="O273" s="231"/>
      <c r="P273" s="231"/>
      <c r="Q273" s="231"/>
      <c r="R273" s="236"/>
      <c r="T273" s="237"/>
      <c r="U273" s="231"/>
      <c r="V273" s="231"/>
      <c r="W273" s="231"/>
      <c r="X273" s="231"/>
      <c r="Y273" s="231"/>
      <c r="Z273" s="231"/>
      <c r="AA273" s="238"/>
      <c r="AT273" s="239" t="s">
        <v>182</v>
      </c>
      <c r="AU273" s="239" t="s">
        <v>130</v>
      </c>
      <c r="AV273" s="10" t="s">
        <v>130</v>
      </c>
      <c r="AW273" s="10" t="s">
        <v>36</v>
      </c>
      <c r="AX273" s="10" t="s">
        <v>79</v>
      </c>
      <c r="AY273" s="239" t="s">
        <v>174</v>
      </c>
    </row>
    <row r="274" s="10" customFormat="1" ht="16.5" customHeight="1">
      <c r="B274" s="230"/>
      <c r="C274" s="231"/>
      <c r="D274" s="231"/>
      <c r="E274" s="232" t="s">
        <v>22</v>
      </c>
      <c r="F274" s="240" t="s">
        <v>519</v>
      </c>
      <c r="G274" s="231"/>
      <c r="H274" s="231"/>
      <c r="I274" s="231"/>
      <c r="J274" s="231"/>
      <c r="K274" s="235">
        <v>17</v>
      </c>
      <c r="L274" s="231"/>
      <c r="M274" s="231"/>
      <c r="N274" s="231"/>
      <c r="O274" s="231"/>
      <c r="P274" s="231"/>
      <c r="Q274" s="231"/>
      <c r="R274" s="236"/>
      <c r="T274" s="237"/>
      <c r="U274" s="231"/>
      <c r="V274" s="231"/>
      <c r="W274" s="231"/>
      <c r="X274" s="231"/>
      <c r="Y274" s="231"/>
      <c r="Z274" s="231"/>
      <c r="AA274" s="238"/>
      <c r="AT274" s="239" t="s">
        <v>182</v>
      </c>
      <c r="AU274" s="239" t="s">
        <v>130</v>
      </c>
      <c r="AV274" s="10" t="s">
        <v>130</v>
      </c>
      <c r="AW274" s="10" t="s">
        <v>36</v>
      </c>
      <c r="AX274" s="10" t="s">
        <v>79</v>
      </c>
      <c r="AY274" s="239" t="s">
        <v>174</v>
      </c>
    </row>
    <row r="275" s="1" customFormat="1" ht="25.5" customHeight="1">
      <c r="B275" s="46"/>
      <c r="C275" s="219" t="s">
        <v>520</v>
      </c>
      <c r="D275" s="219" t="s">
        <v>175</v>
      </c>
      <c r="E275" s="220" t="s">
        <v>521</v>
      </c>
      <c r="F275" s="221" t="s">
        <v>522</v>
      </c>
      <c r="G275" s="221"/>
      <c r="H275" s="221"/>
      <c r="I275" s="221"/>
      <c r="J275" s="222" t="s">
        <v>178</v>
      </c>
      <c r="K275" s="223">
        <v>92</v>
      </c>
      <c r="L275" s="224">
        <v>0</v>
      </c>
      <c r="M275" s="225"/>
      <c r="N275" s="226">
        <f>ROUND(L275*K275,2)</f>
        <v>0</v>
      </c>
      <c r="O275" s="226"/>
      <c r="P275" s="226"/>
      <c r="Q275" s="226"/>
      <c r="R275" s="48"/>
      <c r="T275" s="227" t="s">
        <v>22</v>
      </c>
      <c r="U275" s="56" t="s">
        <v>44</v>
      </c>
      <c r="V275" s="47"/>
      <c r="W275" s="228">
        <f>V275*K275</f>
        <v>0</v>
      </c>
      <c r="X275" s="228">
        <v>6.9999999999999994E-05</v>
      </c>
      <c r="Y275" s="228">
        <f>X275*K275</f>
        <v>0.0064399999999999995</v>
      </c>
      <c r="Z275" s="228">
        <v>0</v>
      </c>
      <c r="AA275" s="229">
        <f>Z275*K275</f>
        <v>0</v>
      </c>
      <c r="AR275" s="22" t="s">
        <v>232</v>
      </c>
      <c r="AT275" s="22" t="s">
        <v>175</v>
      </c>
      <c r="AU275" s="22" t="s">
        <v>130</v>
      </c>
      <c r="AY275" s="22" t="s">
        <v>174</v>
      </c>
      <c r="BE275" s="142">
        <f>IF(U275="základní",N275,0)</f>
        <v>0</v>
      </c>
      <c r="BF275" s="142">
        <f>IF(U275="snížená",N275,0)</f>
        <v>0</v>
      </c>
      <c r="BG275" s="142">
        <f>IF(U275="zákl. přenesená",N275,0)</f>
        <v>0</v>
      </c>
      <c r="BH275" s="142">
        <f>IF(U275="sníž. přenesená",N275,0)</f>
        <v>0</v>
      </c>
      <c r="BI275" s="142">
        <f>IF(U275="nulová",N275,0)</f>
        <v>0</v>
      </c>
      <c r="BJ275" s="22" t="s">
        <v>87</v>
      </c>
      <c r="BK275" s="142">
        <f>ROUND(L275*K275,2)</f>
        <v>0</v>
      </c>
      <c r="BL275" s="22" t="s">
        <v>232</v>
      </c>
      <c r="BM275" s="22" t="s">
        <v>523</v>
      </c>
    </row>
    <row r="276" s="1" customFormat="1" ht="25.5" customHeight="1">
      <c r="B276" s="46"/>
      <c r="C276" s="219" t="s">
        <v>524</v>
      </c>
      <c r="D276" s="219" t="s">
        <v>175</v>
      </c>
      <c r="E276" s="220" t="s">
        <v>525</v>
      </c>
      <c r="F276" s="221" t="s">
        <v>526</v>
      </c>
      <c r="G276" s="221"/>
      <c r="H276" s="221"/>
      <c r="I276" s="221"/>
      <c r="J276" s="222" t="s">
        <v>178</v>
      </c>
      <c r="K276" s="223">
        <v>92</v>
      </c>
      <c r="L276" s="224">
        <v>0</v>
      </c>
      <c r="M276" s="225"/>
      <c r="N276" s="226">
        <f>ROUND(L276*K276,2)</f>
        <v>0</v>
      </c>
      <c r="O276" s="226"/>
      <c r="P276" s="226"/>
      <c r="Q276" s="226"/>
      <c r="R276" s="48"/>
      <c r="T276" s="227" t="s">
        <v>22</v>
      </c>
      <c r="U276" s="56" t="s">
        <v>44</v>
      </c>
      <c r="V276" s="47"/>
      <c r="W276" s="228">
        <f>V276*K276</f>
        <v>0</v>
      </c>
      <c r="X276" s="228">
        <v>0.00013999999999999999</v>
      </c>
      <c r="Y276" s="228">
        <f>X276*K276</f>
        <v>0.012879999999999999</v>
      </c>
      <c r="Z276" s="228">
        <v>0</v>
      </c>
      <c r="AA276" s="229">
        <f>Z276*K276</f>
        <v>0</v>
      </c>
      <c r="AR276" s="22" t="s">
        <v>232</v>
      </c>
      <c r="AT276" s="22" t="s">
        <v>175</v>
      </c>
      <c r="AU276" s="22" t="s">
        <v>130</v>
      </c>
      <c r="AY276" s="22" t="s">
        <v>174</v>
      </c>
      <c r="BE276" s="142">
        <f>IF(U276="základní",N276,0)</f>
        <v>0</v>
      </c>
      <c r="BF276" s="142">
        <f>IF(U276="snížená",N276,0)</f>
        <v>0</v>
      </c>
      <c r="BG276" s="142">
        <f>IF(U276="zákl. přenesená",N276,0)</f>
        <v>0</v>
      </c>
      <c r="BH276" s="142">
        <f>IF(U276="sníž. přenesená",N276,0)</f>
        <v>0</v>
      </c>
      <c r="BI276" s="142">
        <f>IF(U276="nulová",N276,0)</f>
        <v>0</v>
      </c>
      <c r="BJ276" s="22" t="s">
        <v>87</v>
      </c>
      <c r="BK276" s="142">
        <f>ROUND(L276*K276,2)</f>
        <v>0</v>
      </c>
      <c r="BL276" s="22" t="s">
        <v>232</v>
      </c>
      <c r="BM276" s="22" t="s">
        <v>527</v>
      </c>
    </row>
    <row r="277" s="1" customFormat="1" ht="25.5" customHeight="1">
      <c r="B277" s="46"/>
      <c r="C277" s="219" t="s">
        <v>528</v>
      </c>
      <c r="D277" s="219" t="s">
        <v>175</v>
      </c>
      <c r="E277" s="220" t="s">
        <v>529</v>
      </c>
      <c r="F277" s="221" t="s">
        <v>530</v>
      </c>
      <c r="G277" s="221"/>
      <c r="H277" s="221"/>
      <c r="I277" s="221"/>
      <c r="J277" s="222" t="s">
        <v>178</v>
      </c>
      <c r="K277" s="223">
        <v>92</v>
      </c>
      <c r="L277" s="224">
        <v>0</v>
      </c>
      <c r="M277" s="225"/>
      <c r="N277" s="226">
        <f>ROUND(L277*K277,2)</f>
        <v>0</v>
      </c>
      <c r="O277" s="226"/>
      <c r="P277" s="226"/>
      <c r="Q277" s="226"/>
      <c r="R277" s="48"/>
      <c r="T277" s="227" t="s">
        <v>22</v>
      </c>
      <c r="U277" s="56" t="s">
        <v>44</v>
      </c>
      <c r="V277" s="47"/>
      <c r="W277" s="228">
        <f>V277*K277</f>
        <v>0</v>
      </c>
      <c r="X277" s="228">
        <v>0.00012</v>
      </c>
      <c r="Y277" s="228">
        <f>X277*K277</f>
        <v>0.01104</v>
      </c>
      <c r="Z277" s="228">
        <v>0</v>
      </c>
      <c r="AA277" s="229">
        <f>Z277*K277</f>
        <v>0</v>
      </c>
      <c r="AR277" s="22" t="s">
        <v>232</v>
      </c>
      <c r="AT277" s="22" t="s">
        <v>175</v>
      </c>
      <c r="AU277" s="22" t="s">
        <v>130</v>
      </c>
      <c r="AY277" s="22" t="s">
        <v>174</v>
      </c>
      <c r="BE277" s="142">
        <f>IF(U277="základní",N277,0)</f>
        <v>0</v>
      </c>
      <c r="BF277" s="142">
        <f>IF(U277="snížená",N277,0)</f>
        <v>0</v>
      </c>
      <c r="BG277" s="142">
        <f>IF(U277="zákl. přenesená",N277,0)</f>
        <v>0</v>
      </c>
      <c r="BH277" s="142">
        <f>IF(U277="sníž. přenesená",N277,0)</f>
        <v>0</v>
      </c>
      <c r="BI277" s="142">
        <f>IF(U277="nulová",N277,0)</f>
        <v>0</v>
      </c>
      <c r="BJ277" s="22" t="s">
        <v>87</v>
      </c>
      <c r="BK277" s="142">
        <f>ROUND(L277*K277,2)</f>
        <v>0</v>
      </c>
      <c r="BL277" s="22" t="s">
        <v>232</v>
      </c>
      <c r="BM277" s="22" t="s">
        <v>531</v>
      </c>
    </row>
    <row r="278" s="1" customFormat="1" ht="25.5" customHeight="1">
      <c r="B278" s="46"/>
      <c r="C278" s="219" t="s">
        <v>532</v>
      </c>
      <c r="D278" s="219" t="s">
        <v>175</v>
      </c>
      <c r="E278" s="220" t="s">
        <v>533</v>
      </c>
      <c r="F278" s="221" t="s">
        <v>534</v>
      </c>
      <c r="G278" s="221"/>
      <c r="H278" s="221"/>
      <c r="I278" s="221"/>
      <c r="J278" s="222" t="s">
        <v>178</v>
      </c>
      <c r="K278" s="223">
        <v>92</v>
      </c>
      <c r="L278" s="224">
        <v>0</v>
      </c>
      <c r="M278" s="225"/>
      <c r="N278" s="226">
        <f>ROUND(L278*K278,2)</f>
        <v>0</v>
      </c>
      <c r="O278" s="226"/>
      <c r="P278" s="226"/>
      <c r="Q278" s="226"/>
      <c r="R278" s="48"/>
      <c r="T278" s="227" t="s">
        <v>22</v>
      </c>
      <c r="U278" s="56" t="s">
        <v>44</v>
      </c>
      <c r="V278" s="47"/>
      <c r="W278" s="228">
        <f>V278*K278</f>
        <v>0</v>
      </c>
      <c r="X278" s="228">
        <v>0.00012</v>
      </c>
      <c r="Y278" s="228">
        <f>X278*K278</f>
        <v>0.01104</v>
      </c>
      <c r="Z278" s="228">
        <v>0</v>
      </c>
      <c r="AA278" s="229">
        <f>Z278*K278</f>
        <v>0</v>
      </c>
      <c r="AR278" s="22" t="s">
        <v>232</v>
      </c>
      <c r="AT278" s="22" t="s">
        <v>175</v>
      </c>
      <c r="AU278" s="22" t="s">
        <v>130</v>
      </c>
      <c r="AY278" s="22" t="s">
        <v>174</v>
      </c>
      <c r="BE278" s="142">
        <f>IF(U278="základní",N278,0)</f>
        <v>0</v>
      </c>
      <c r="BF278" s="142">
        <f>IF(U278="snížená",N278,0)</f>
        <v>0</v>
      </c>
      <c r="BG278" s="142">
        <f>IF(U278="zákl. přenesená",N278,0)</f>
        <v>0</v>
      </c>
      <c r="BH278" s="142">
        <f>IF(U278="sníž. přenesená",N278,0)</f>
        <v>0</v>
      </c>
      <c r="BI278" s="142">
        <f>IF(U278="nulová",N278,0)</f>
        <v>0</v>
      </c>
      <c r="BJ278" s="22" t="s">
        <v>87</v>
      </c>
      <c r="BK278" s="142">
        <f>ROUND(L278*K278,2)</f>
        <v>0</v>
      </c>
      <c r="BL278" s="22" t="s">
        <v>232</v>
      </c>
      <c r="BM278" s="22" t="s">
        <v>535</v>
      </c>
    </row>
    <row r="279" s="1" customFormat="1" ht="49.92" customHeight="1">
      <c r="B279" s="46"/>
      <c r="C279" s="47"/>
      <c r="D279" s="207" t="s">
        <v>536</v>
      </c>
      <c r="E279" s="47"/>
      <c r="F279" s="47"/>
      <c r="G279" s="47"/>
      <c r="H279" s="47"/>
      <c r="I279" s="47"/>
      <c r="J279" s="47"/>
      <c r="K279" s="47"/>
      <c r="L279" s="47"/>
      <c r="M279" s="47"/>
      <c r="N279" s="243">
        <f>BK279</f>
        <v>0</v>
      </c>
      <c r="O279" s="244"/>
      <c r="P279" s="244"/>
      <c r="Q279" s="244"/>
      <c r="R279" s="48"/>
      <c r="T279" s="193"/>
      <c r="U279" s="72"/>
      <c r="V279" s="72"/>
      <c r="W279" s="72"/>
      <c r="X279" s="72"/>
      <c r="Y279" s="72"/>
      <c r="Z279" s="72"/>
      <c r="AA279" s="74"/>
      <c r="AT279" s="22" t="s">
        <v>78</v>
      </c>
      <c r="AU279" s="22" t="s">
        <v>79</v>
      </c>
      <c r="AY279" s="22" t="s">
        <v>537</v>
      </c>
      <c r="BK279" s="142">
        <v>0</v>
      </c>
    </row>
    <row r="280" s="1" customFormat="1" ht="6.96" customHeight="1">
      <c r="B280" s="75"/>
      <c r="C280" s="76"/>
      <c r="D280" s="76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7"/>
    </row>
  </sheetData>
  <sheetProtection sheet="1" formatColumns="0" formatRows="0" objects="1" scenarios="1" spinCount="10" saltValue="fAeoaEBaDty4QBVfCdbhJAuJX+WTY4P3zVoBB9vrRmLUdYLjc2V7xS4BJC80aktCzCBvCmyjojaxuiaqbKzGiA==" hashValue="81me/yqsOOnZyK7Ye7BsEwLzpXD6/X/2jPatTVdadUQdP9zvZnoz7+tc+s9k+Pbdmla4XKIWJSc+K1dyGIoB4Q==" algorithmName="SHA-512" password="CC35"/>
  <mergeCells count="383">
    <mergeCell ref="L271:M271"/>
    <mergeCell ref="L269:M269"/>
    <mergeCell ref="L275:M275"/>
    <mergeCell ref="L276:M276"/>
    <mergeCell ref="L277:M277"/>
    <mergeCell ref="L278:M278"/>
    <mergeCell ref="F277:I277"/>
    <mergeCell ref="F276:I276"/>
    <mergeCell ref="F278:I278"/>
    <mergeCell ref="N261:Q261"/>
    <mergeCell ref="N259:Q259"/>
    <mergeCell ref="N265:Q265"/>
    <mergeCell ref="N269:Q269"/>
    <mergeCell ref="N271:Q271"/>
    <mergeCell ref="N275:Q275"/>
    <mergeCell ref="N276:Q276"/>
    <mergeCell ref="N277:Q277"/>
    <mergeCell ref="N278:Q278"/>
    <mergeCell ref="N270:Q270"/>
    <mergeCell ref="N279:Q279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6:I256"/>
    <mergeCell ref="F257:I257"/>
    <mergeCell ref="F258:I258"/>
    <mergeCell ref="F259:I259"/>
    <mergeCell ref="N256:Q256"/>
    <mergeCell ref="N255:Q255"/>
    <mergeCell ref="L240:M240"/>
    <mergeCell ref="L241:M241"/>
    <mergeCell ref="L242:M242"/>
    <mergeCell ref="L244:M244"/>
    <mergeCell ref="L247:M247"/>
    <mergeCell ref="L248:M248"/>
    <mergeCell ref="L250:M250"/>
    <mergeCell ref="L251:M251"/>
    <mergeCell ref="L252:M252"/>
    <mergeCell ref="L253:M253"/>
    <mergeCell ref="L254:M254"/>
    <mergeCell ref="L256:M256"/>
    <mergeCell ref="L259:M259"/>
    <mergeCell ref="L261:M261"/>
    <mergeCell ref="L265:M265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1:I271"/>
    <mergeCell ref="F272:I272"/>
    <mergeCell ref="F273:I273"/>
    <mergeCell ref="F274:I274"/>
    <mergeCell ref="F275:I275"/>
    <mergeCell ref="N236:Q236"/>
    <mergeCell ref="N238:Q238"/>
    <mergeCell ref="N239:Q239"/>
    <mergeCell ref="N240:Q240"/>
    <mergeCell ref="N241:Q241"/>
    <mergeCell ref="N242:Q242"/>
    <mergeCell ref="N244:Q244"/>
    <mergeCell ref="N247:Q247"/>
    <mergeCell ref="N248:Q248"/>
    <mergeCell ref="N250:Q250"/>
    <mergeCell ref="N251:Q251"/>
    <mergeCell ref="N252:Q252"/>
    <mergeCell ref="N253:Q253"/>
    <mergeCell ref="N254:Q254"/>
    <mergeCell ref="N237:Q237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1:Q101"/>
    <mergeCell ref="N102:Q102"/>
    <mergeCell ref="N103:Q103"/>
    <mergeCell ref="N104:Q104"/>
    <mergeCell ref="N105:Q105"/>
    <mergeCell ref="N106:Q106"/>
    <mergeCell ref="N107:Q107"/>
    <mergeCell ref="L109:Q109"/>
    <mergeCell ref="D102:H102"/>
    <mergeCell ref="D106:H106"/>
    <mergeCell ref="D103:H103"/>
    <mergeCell ref="D104:H104"/>
    <mergeCell ref="D105:H105"/>
    <mergeCell ref="C115:Q115"/>
    <mergeCell ref="F117:P117"/>
    <mergeCell ref="F118:P118"/>
    <mergeCell ref="M120:P120"/>
    <mergeCell ref="M122:Q122"/>
    <mergeCell ref="M123:Q123"/>
    <mergeCell ref="F135:I135"/>
    <mergeCell ref="F132:I132"/>
    <mergeCell ref="F133:I133"/>
    <mergeCell ref="F134:I134"/>
    <mergeCell ref="F136:I136"/>
    <mergeCell ref="F139:I139"/>
    <mergeCell ref="F137:I137"/>
    <mergeCell ref="L139:M139"/>
    <mergeCell ref="N139:Q139"/>
    <mergeCell ref="F140:I140"/>
    <mergeCell ref="L140:M140"/>
    <mergeCell ref="N140:Q140"/>
    <mergeCell ref="N138:Q138"/>
    <mergeCell ref="F141:I141"/>
    <mergeCell ref="F144:I144"/>
    <mergeCell ref="F142:I142"/>
    <mergeCell ref="L142:M142"/>
    <mergeCell ref="N142:Q142"/>
    <mergeCell ref="F143:I143"/>
    <mergeCell ref="L143:M143"/>
    <mergeCell ref="N143:Q143"/>
    <mergeCell ref="L144:M144"/>
    <mergeCell ref="N144:Q144"/>
    <mergeCell ref="F146:I146"/>
    <mergeCell ref="F148:I148"/>
    <mergeCell ref="L146:M146"/>
    <mergeCell ref="N146:Q146"/>
    <mergeCell ref="F147:I147"/>
    <mergeCell ref="L147:M147"/>
    <mergeCell ref="N147:Q147"/>
    <mergeCell ref="L148:M148"/>
    <mergeCell ref="N148:Q148"/>
    <mergeCell ref="N145:Q145"/>
    <mergeCell ref="F150:I150"/>
    <mergeCell ref="L150:M150"/>
    <mergeCell ref="N150:Q150"/>
    <mergeCell ref="N149:Q149"/>
    <mergeCell ref="N151:Q151"/>
    <mergeCell ref="F153:I153"/>
    <mergeCell ref="F154:I154"/>
    <mergeCell ref="L153:M153"/>
    <mergeCell ref="N153:Q153"/>
    <mergeCell ref="L154:M154"/>
    <mergeCell ref="N154:Q154"/>
    <mergeCell ref="N152:Q152"/>
    <mergeCell ref="F155:I155"/>
    <mergeCell ref="F156:I156"/>
    <mergeCell ref="L156:M156"/>
    <mergeCell ref="N156:Q156"/>
    <mergeCell ref="L157:M157"/>
    <mergeCell ref="N157:Q157"/>
    <mergeCell ref="L158:M158"/>
    <mergeCell ref="N158:Q158"/>
    <mergeCell ref="L159:M159"/>
    <mergeCell ref="N159:Q159"/>
    <mergeCell ref="F157:I157"/>
    <mergeCell ref="F162:I162"/>
    <mergeCell ref="F159:I159"/>
    <mergeCell ref="F158:I158"/>
    <mergeCell ref="F161:I161"/>
    <mergeCell ref="L161:M161"/>
    <mergeCell ref="N161:Q161"/>
    <mergeCell ref="F163:I163"/>
    <mergeCell ref="F164:I164"/>
    <mergeCell ref="N160:Q160"/>
    <mergeCell ref="F125:I125"/>
    <mergeCell ref="F129:I129"/>
    <mergeCell ref="L125:M125"/>
    <mergeCell ref="N125:Q125"/>
    <mergeCell ref="L129:M129"/>
    <mergeCell ref="N129:Q129"/>
    <mergeCell ref="F130:I130"/>
    <mergeCell ref="F131:I131"/>
    <mergeCell ref="L132:M132"/>
    <mergeCell ref="N132:Q132"/>
    <mergeCell ref="N126:Q126"/>
    <mergeCell ref="N127:Q127"/>
    <mergeCell ref="N128:Q128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F165:I165"/>
    <mergeCell ref="F166:I166"/>
    <mergeCell ref="F167:I167"/>
    <mergeCell ref="L167:M167"/>
    <mergeCell ref="N167:Q167"/>
    <mergeCell ref="N168:Q168"/>
    <mergeCell ref="N169:Q169"/>
    <mergeCell ref="N170:Q170"/>
    <mergeCell ref="N171:Q171"/>
    <mergeCell ref="N172:Q172"/>
    <mergeCell ref="N174:Q174"/>
    <mergeCell ref="N175:Q175"/>
    <mergeCell ref="F168:I168"/>
    <mergeCell ref="F171:I171"/>
    <mergeCell ref="F169:I169"/>
    <mergeCell ref="F170:I170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L168:M168"/>
    <mergeCell ref="L174:M174"/>
    <mergeCell ref="L169:M169"/>
    <mergeCell ref="L170:M170"/>
    <mergeCell ref="L171:M171"/>
    <mergeCell ref="L172:M172"/>
    <mergeCell ref="L175:M175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L183:M183"/>
    <mergeCell ref="N183:Q183"/>
    <mergeCell ref="L184:M184"/>
    <mergeCell ref="N184:Q184"/>
    <mergeCell ref="N185:Q185"/>
    <mergeCell ref="N186:Q186"/>
    <mergeCell ref="N187:Q187"/>
    <mergeCell ref="N188:Q188"/>
    <mergeCell ref="N189:Q189"/>
    <mergeCell ref="N190:Q190"/>
    <mergeCell ref="N191:Q191"/>
    <mergeCell ref="N192:Q192"/>
    <mergeCell ref="N195:Q195"/>
    <mergeCell ref="N196:Q196"/>
    <mergeCell ref="N197:Q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L185:M185"/>
    <mergeCell ref="L191:M191"/>
    <mergeCell ref="L187:M187"/>
    <mergeCell ref="L186:M186"/>
    <mergeCell ref="L188:M188"/>
    <mergeCell ref="L189:M189"/>
    <mergeCell ref="L190:M190"/>
    <mergeCell ref="L192:M192"/>
    <mergeCell ref="L195:M195"/>
    <mergeCell ref="L196:M196"/>
    <mergeCell ref="L197:M197"/>
    <mergeCell ref="L200:M200"/>
    <mergeCell ref="L205:M205"/>
    <mergeCell ref="L213:M213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N200:Q200"/>
    <mergeCell ref="N205:Q205"/>
    <mergeCell ref="N213:Q213"/>
    <mergeCell ref="N222:Q222"/>
    <mergeCell ref="N224:Q224"/>
    <mergeCell ref="N225:Q225"/>
    <mergeCell ref="N226:Q226"/>
    <mergeCell ref="N227:Q227"/>
    <mergeCell ref="N229:Q229"/>
    <mergeCell ref="N230:Q230"/>
    <mergeCell ref="N231:Q231"/>
    <mergeCell ref="N232:Q232"/>
    <mergeCell ref="N233:Q233"/>
    <mergeCell ref="N234:Q234"/>
    <mergeCell ref="N235:Q235"/>
    <mergeCell ref="L222:M222"/>
    <mergeCell ref="L225:M225"/>
    <mergeCell ref="L224:M224"/>
    <mergeCell ref="L226:M226"/>
    <mergeCell ref="L227:M227"/>
    <mergeCell ref="L229:M229"/>
    <mergeCell ref="L230:M230"/>
    <mergeCell ref="L231:M231"/>
    <mergeCell ref="L232:M232"/>
    <mergeCell ref="L233:M233"/>
    <mergeCell ref="L234:M234"/>
    <mergeCell ref="L235:M235"/>
    <mergeCell ref="L236:M236"/>
    <mergeCell ref="L238:M238"/>
    <mergeCell ref="L239:M239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8:I238"/>
    <mergeCell ref="F239:I239"/>
    <mergeCell ref="F240:I240"/>
    <mergeCell ref="F241:I241"/>
    <mergeCell ref="F242:I242"/>
    <mergeCell ref="F243:I243"/>
  </mergeCell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91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538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N102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(SUM(BE102:BE109)+SUM(BE127:BE179))</f>
        <v>0</v>
      </c>
      <c r="I32" s="47"/>
      <c r="J32" s="47"/>
      <c r="K32" s="47"/>
      <c r="L32" s="47"/>
      <c r="M32" s="162">
        <f>ROUND((SUM(BE102:BE109)+SUM(BE127:BE179)),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(SUM(BF102:BF109)+SUM(BF127:BF179))</f>
        <v>0</v>
      </c>
      <c r="I33" s="47"/>
      <c r="J33" s="47"/>
      <c r="K33" s="47"/>
      <c r="L33" s="47"/>
      <c r="M33" s="162">
        <f>ROUND((SUM(BF102:BF109)+SUM(BF127:BF179)),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(SUM(BG102:BG109)+SUM(BG127:BG179))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(SUM(BH102:BH109)+SUM(BH127:BH179))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(SUM(BI102:BI109)+SUM(BI127:BI179))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SO 01.1 - Půdorys patra na kótě 164,00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N127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141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N128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142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N129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143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N132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144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N139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145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N143</f>
        <v>0</v>
      </c>
      <c r="O93" s="182"/>
      <c r="P93" s="182"/>
      <c r="Q93" s="182"/>
      <c r="R93" s="183"/>
      <c r="T93" s="184"/>
      <c r="U93" s="184"/>
    </row>
    <row r="94" s="6" customFormat="1" ht="24.96" customHeight="1">
      <c r="B94" s="175"/>
      <c r="C94" s="176"/>
      <c r="D94" s="177" t="s">
        <v>146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78">
        <f>N145</f>
        <v>0</v>
      </c>
      <c r="O94" s="176"/>
      <c r="P94" s="176"/>
      <c r="Q94" s="176"/>
      <c r="R94" s="179"/>
      <c r="T94" s="180"/>
      <c r="U94" s="180"/>
    </row>
    <row r="95" s="7" customFormat="1" ht="19.92" customHeight="1">
      <c r="B95" s="181"/>
      <c r="C95" s="182"/>
      <c r="D95" s="136" t="s">
        <v>539</v>
      </c>
      <c r="E95" s="182"/>
      <c r="F95" s="182"/>
      <c r="G95" s="182"/>
      <c r="H95" s="182"/>
      <c r="I95" s="182"/>
      <c r="J95" s="182"/>
      <c r="K95" s="182"/>
      <c r="L95" s="182"/>
      <c r="M95" s="182"/>
      <c r="N95" s="138">
        <f>N146</f>
        <v>0</v>
      </c>
      <c r="O95" s="182"/>
      <c r="P95" s="182"/>
      <c r="Q95" s="182"/>
      <c r="R95" s="183"/>
      <c r="T95" s="184"/>
      <c r="U95" s="184"/>
    </row>
    <row r="96" s="7" customFormat="1" ht="19.92" customHeight="1">
      <c r="B96" s="181"/>
      <c r="C96" s="182"/>
      <c r="D96" s="136" t="s">
        <v>540</v>
      </c>
      <c r="E96" s="182"/>
      <c r="F96" s="182"/>
      <c r="G96" s="182"/>
      <c r="H96" s="182"/>
      <c r="I96" s="182"/>
      <c r="J96" s="182"/>
      <c r="K96" s="182"/>
      <c r="L96" s="182"/>
      <c r="M96" s="182"/>
      <c r="N96" s="138">
        <f>N150</f>
        <v>0</v>
      </c>
      <c r="O96" s="182"/>
      <c r="P96" s="182"/>
      <c r="Q96" s="182"/>
      <c r="R96" s="183"/>
      <c r="T96" s="184"/>
      <c r="U96" s="184"/>
    </row>
    <row r="97" s="7" customFormat="1" ht="19.92" customHeight="1">
      <c r="B97" s="181"/>
      <c r="C97" s="182"/>
      <c r="D97" s="136" t="s">
        <v>541</v>
      </c>
      <c r="E97" s="182"/>
      <c r="F97" s="182"/>
      <c r="G97" s="182"/>
      <c r="H97" s="182"/>
      <c r="I97" s="182"/>
      <c r="J97" s="182"/>
      <c r="K97" s="182"/>
      <c r="L97" s="182"/>
      <c r="M97" s="182"/>
      <c r="N97" s="138">
        <f>N153</f>
        <v>0</v>
      </c>
      <c r="O97" s="182"/>
      <c r="P97" s="182"/>
      <c r="Q97" s="182"/>
      <c r="R97" s="183"/>
      <c r="T97" s="184"/>
      <c r="U97" s="184"/>
    </row>
    <row r="98" s="7" customFormat="1" ht="19.92" customHeight="1">
      <c r="B98" s="181"/>
      <c r="C98" s="182"/>
      <c r="D98" s="136" t="s">
        <v>542</v>
      </c>
      <c r="E98" s="182"/>
      <c r="F98" s="182"/>
      <c r="G98" s="182"/>
      <c r="H98" s="182"/>
      <c r="I98" s="182"/>
      <c r="J98" s="182"/>
      <c r="K98" s="182"/>
      <c r="L98" s="182"/>
      <c r="M98" s="182"/>
      <c r="N98" s="138">
        <f>N159</f>
        <v>0</v>
      </c>
      <c r="O98" s="182"/>
      <c r="P98" s="182"/>
      <c r="Q98" s="182"/>
      <c r="R98" s="183"/>
      <c r="T98" s="184"/>
      <c r="U98" s="184"/>
    </row>
    <row r="99" s="7" customFormat="1" ht="19.92" customHeight="1">
      <c r="B99" s="181"/>
      <c r="C99" s="182"/>
      <c r="D99" s="136" t="s">
        <v>151</v>
      </c>
      <c r="E99" s="182"/>
      <c r="F99" s="182"/>
      <c r="G99" s="182"/>
      <c r="H99" s="182"/>
      <c r="I99" s="182"/>
      <c r="J99" s="182"/>
      <c r="K99" s="182"/>
      <c r="L99" s="182"/>
      <c r="M99" s="182"/>
      <c r="N99" s="138">
        <f>N163</f>
        <v>0</v>
      </c>
      <c r="O99" s="182"/>
      <c r="P99" s="182"/>
      <c r="Q99" s="182"/>
      <c r="R99" s="183"/>
      <c r="T99" s="184"/>
      <c r="U99" s="184"/>
    </row>
    <row r="100" s="7" customFormat="1" ht="19.92" customHeight="1">
      <c r="B100" s="181"/>
      <c r="C100" s="182"/>
      <c r="D100" s="136" t="s">
        <v>543</v>
      </c>
      <c r="E100" s="182"/>
      <c r="F100" s="182"/>
      <c r="G100" s="182"/>
      <c r="H100" s="182"/>
      <c r="I100" s="182"/>
      <c r="J100" s="182"/>
      <c r="K100" s="182"/>
      <c r="L100" s="182"/>
      <c r="M100" s="182"/>
      <c r="N100" s="138">
        <f>N176</f>
        <v>0</v>
      </c>
      <c r="O100" s="182"/>
      <c r="P100" s="182"/>
      <c r="Q100" s="182"/>
      <c r="R100" s="183"/>
      <c r="T100" s="184"/>
      <c r="U100" s="184"/>
    </row>
    <row r="101" s="1" customFormat="1" ht="21.84" customHeight="1"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8"/>
      <c r="T101" s="171"/>
      <c r="U101" s="171"/>
    </row>
    <row r="102" s="1" customFormat="1" ht="29.28" customHeight="1">
      <c r="B102" s="46"/>
      <c r="C102" s="173" t="s">
        <v>152</v>
      </c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174">
        <f>ROUND(N103+N104+N105+N106+N107+N108,2)</f>
        <v>0</v>
      </c>
      <c r="O102" s="185"/>
      <c r="P102" s="185"/>
      <c r="Q102" s="185"/>
      <c r="R102" s="48"/>
      <c r="T102" s="186"/>
      <c r="U102" s="187" t="s">
        <v>43</v>
      </c>
    </row>
    <row r="103" s="1" customFormat="1" ht="18" customHeight="1">
      <c r="B103" s="46"/>
      <c r="C103" s="47"/>
      <c r="D103" s="143" t="s">
        <v>153</v>
      </c>
      <c r="E103" s="136"/>
      <c r="F103" s="136"/>
      <c r="G103" s="136"/>
      <c r="H103" s="136"/>
      <c r="I103" s="47"/>
      <c r="J103" s="47"/>
      <c r="K103" s="47"/>
      <c r="L103" s="47"/>
      <c r="M103" s="47"/>
      <c r="N103" s="137">
        <f>ROUND(N88*T103,2)</f>
        <v>0</v>
      </c>
      <c r="O103" s="138"/>
      <c r="P103" s="138"/>
      <c r="Q103" s="138"/>
      <c r="R103" s="48"/>
      <c r="S103" s="188"/>
      <c r="T103" s="189"/>
      <c r="U103" s="190" t="s">
        <v>44</v>
      </c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91" t="s">
        <v>113</v>
      </c>
      <c r="AZ103" s="188"/>
      <c r="BA103" s="188"/>
      <c r="BB103" s="188"/>
      <c r="BC103" s="188"/>
      <c r="BD103" s="188"/>
      <c r="BE103" s="192">
        <f>IF(U103="základní",N103,0)</f>
        <v>0</v>
      </c>
      <c r="BF103" s="192">
        <f>IF(U103="snížená",N103,0)</f>
        <v>0</v>
      </c>
      <c r="BG103" s="192">
        <f>IF(U103="zákl. přenesená",N103,0)</f>
        <v>0</v>
      </c>
      <c r="BH103" s="192">
        <f>IF(U103="sníž. přenesená",N103,0)</f>
        <v>0</v>
      </c>
      <c r="BI103" s="192">
        <f>IF(U103="nulová",N103,0)</f>
        <v>0</v>
      </c>
      <c r="BJ103" s="191" t="s">
        <v>87</v>
      </c>
      <c r="BK103" s="188"/>
      <c r="BL103" s="188"/>
      <c r="BM103" s="188"/>
    </row>
    <row r="104" s="1" customFormat="1" ht="18" customHeight="1">
      <c r="B104" s="46"/>
      <c r="C104" s="47"/>
      <c r="D104" s="143" t="s">
        <v>154</v>
      </c>
      <c r="E104" s="136"/>
      <c r="F104" s="136"/>
      <c r="G104" s="136"/>
      <c r="H104" s="136"/>
      <c r="I104" s="47"/>
      <c r="J104" s="47"/>
      <c r="K104" s="47"/>
      <c r="L104" s="47"/>
      <c r="M104" s="47"/>
      <c r="N104" s="137">
        <f>ROUND(N88*T104,2)</f>
        <v>0</v>
      </c>
      <c r="O104" s="138"/>
      <c r="P104" s="138"/>
      <c r="Q104" s="138"/>
      <c r="R104" s="48"/>
      <c r="S104" s="188"/>
      <c r="T104" s="189"/>
      <c r="U104" s="190" t="s">
        <v>44</v>
      </c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91" t="s">
        <v>113</v>
      </c>
      <c r="AZ104" s="188"/>
      <c r="BA104" s="188"/>
      <c r="BB104" s="188"/>
      <c r="BC104" s="188"/>
      <c r="BD104" s="188"/>
      <c r="BE104" s="192">
        <f>IF(U104="základní",N104,0)</f>
        <v>0</v>
      </c>
      <c r="BF104" s="192">
        <f>IF(U104="snížená",N104,0)</f>
        <v>0</v>
      </c>
      <c r="BG104" s="192">
        <f>IF(U104="zákl. přenesená",N104,0)</f>
        <v>0</v>
      </c>
      <c r="BH104" s="192">
        <f>IF(U104="sníž. přenesená",N104,0)</f>
        <v>0</v>
      </c>
      <c r="BI104" s="192">
        <f>IF(U104="nulová",N104,0)</f>
        <v>0</v>
      </c>
      <c r="BJ104" s="191" t="s">
        <v>87</v>
      </c>
      <c r="BK104" s="188"/>
      <c r="BL104" s="188"/>
      <c r="BM104" s="188"/>
    </row>
    <row r="105" s="1" customFormat="1" ht="18" customHeight="1">
      <c r="B105" s="46"/>
      <c r="C105" s="47"/>
      <c r="D105" s="143" t="s">
        <v>155</v>
      </c>
      <c r="E105" s="136"/>
      <c r="F105" s="136"/>
      <c r="G105" s="136"/>
      <c r="H105" s="136"/>
      <c r="I105" s="47"/>
      <c r="J105" s="47"/>
      <c r="K105" s="47"/>
      <c r="L105" s="47"/>
      <c r="M105" s="47"/>
      <c r="N105" s="137">
        <f>ROUND(N88*T105,2)</f>
        <v>0</v>
      </c>
      <c r="O105" s="138"/>
      <c r="P105" s="138"/>
      <c r="Q105" s="138"/>
      <c r="R105" s="48"/>
      <c r="S105" s="188"/>
      <c r="T105" s="189"/>
      <c r="U105" s="190" t="s">
        <v>44</v>
      </c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91" t="s">
        <v>113</v>
      </c>
      <c r="AZ105" s="188"/>
      <c r="BA105" s="188"/>
      <c r="BB105" s="188"/>
      <c r="BC105" s="188"/>
      <c r="BD105" s="188"/>
      <c r="BE105" s="192">
        <f>IF(U105="základní",N105,0)</f>
        <v>0</v>
      </c>
      <c r="BF105" s="192">
        <f>IF(U105="snížená",N105,0)</f>
        <v>0</v>
      </c>
      <c r="BG105" s="192">
        <f>IF(U105="zákl. přenesená",N105,0)</f>
        <v>0</v>
      </c>
      <c r="BH105" s="192">
        <f>IF(U105="sníž. přenesená",N105,0)</f>
        <v>0</v>
      </c>
      <c r="BI105" s="192">
        <f>IF(U105="nulová",N105,0)</f>
        <v>0</v>
      </c>
      <c r="BJ105" s="191" t="s">
        <v>87</v>
      </c>
      <c r="BK105" s="188"/>
      <c r="BL105" s="188"/>
      <c r="BM105" s="188"/>
    </row>
    <row r="106" s="1" customFormat="1" ht="18" customHeight="1">
      <c r="B106" s="46"/>
      <c r="C106" s="47"/>
      <c r="D106" s="143" t="s">
        <v>156</v>
      </c>
      <c r="E106" s="136"/>
      <c r="F106" s="136"/>
      <c r="G106" s="136"/>
      <c r="H106" s="136"/>
      <c r="I106" s="47"/>
      <c r="J106" s="47"/>
      <c r="K106" s="47"/>
      <c r="L106" s="47"/>
      <c r="M106" s="47"/>
      <c r="N106" s="137">
        <f>ROUND(N88*T106,2)</f>
        <v>0</v>
      </c>
      <c r="O106" s="138"/>
      <c r="P106" s="138"/>
      <c r="Q106" s="138"/>
      <c r="R106" s="48"/>
      <c r="S106" s="188"/>
      <c r="T106" s="189"/>
      <c r="U106" s="190" t="s">
        <v>44</v>
      </c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91" t="s">
        <v>113</v>
      </c>
      <c r="AZ106" s="188"/>
      <c r="BA106" s="188"/>
      <c r="BB106" s="188"/>
      <c r="BC106" s="188"/>
      <c r="BD106" s="188"/>
      <c r="BE106" s="192">
        <f>IF(U106="základní",N106,0)</f>
        <v>0</v>
      </c>
      <c r="BF106" s="192">
        <f>IF(U106="snížená",N106,0)</f>
        <v>0</v>
      </c>
      <c r="BG106" s="192">
        <f>IF(U106="zákl. přenesená",N106,0)</f>
        <v>0</v>
      </c>
      <c r="BH106" s="192">
        <f>IF(U106="sníž. přenesená",N106,0)</f>
        <v>0</v>
      </c>
      <c r="BI106" s="192">
        <f>IF(U106="nulová",N106,0)</f>
        <v>0</v>
      </c>
      <c r="BJ106" s="191" t="s">
        <v>87</v>
      </c>
      <c r="BK106" s="188"/>
      <c r="BL106" s="188"/>
      <c r="BM106" s="188"/>
    </row>
    <row r="107" s="1" customFormat="1" ht="18" customHeight="1">
      <c r="B107" s="46"/>
      <c r="C107" s="47"/>
      <c r="D107" s="143" t="s">
        <v>157</v>
      </c>
      <c r="E107" s="136"/>
      <c r="F107" s="136"/>
      <c r="G107" s="136"/>
      <c r="H107" s="136"/>
      <c r="I107" s="47"/>
      <c r="J107" s="47"/>
      <c r="K107" s="47"/>
      <c r="L107" s="47"/>
      <c r="M107" s="47"/>
      <c r="N107" s="137">
        <f>ROUND(N88*T107,2)</f>
        <v>0</v>
      </c>
      <c r="O107" s="138"/>
      <c r="P107" s="138"/>
      <c r="Q107" s="138"/>
      <c r="R107" s="48"/>
      <c r="S107" s="188"/>
      <c r="T107" s="189"/>
      <c r="U107" s="190" t="s">
        <v>44</v>
      </c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91" t="s">
        <v>113</v>
      </c>
      <c r="AZ107" s="188"/>
      <c r="BA107" s="188"/>
      <c r="BB107" s="188"/>
      <c r="BC107" s="188"/>
      <c r="BD107" s="188"/>
      <c r="BE107" s="192">
        <f>IF(U107="základní",N107,0)</f>
        <v>0</v>
      </c>
      <c r="BF107" s="192">
        <f>IF(U107="snížená",N107,0)</f>
        <v>0</v>
      </c>
      <c r="BG107" s="192">
        <f>IF(U107="zákl. přenesená",N107,0)</f>
        <v>0</v>
      </c>
      <c r="BH107" s="192">
        <f>IF(U107="sníž. přenesená",N107,0)</f>
        <v>0</v>
      </c>
      <c r="BI107" s="192">
        <f>IF(U107="nulová",N107,0)</f>
        <v>0</v>
      </c>
      <c r="BJ107" s="191" t="s">
        <v>87</v>
      </c>
      <c r="BK107" s="188"/>
      <c r="BL107" s="188"/>
      <c r="BM107" s="188"/>
    </row>
    <row r="108" s="1" customFormat="1" ht="18" customHeight="1">
      <c r="B108" s="46"/>
      <c r="C108" s="47"/>
      <c r="D108" s="136" t="s">
        <v>158</v>
      </c>
      <c r="E108" s="47"/>
      <c r="F108" s="47"/>
      <c r="G108" s="47"/>
      <c r="H108" s="47"/>
      <c r="I108" s="47"/>
      <c r="J108" s="47"/>
      <c r="K108" s="47"/>
      <c r="L108" s="47"/>
      <c r="M108" s="47"/>
      <c r="N108" s="137">
        <f>ROUND(N88*T108,2)</f>
        <v>0</v>
      </c>
      <c r="O108" s="138"/>
      <c r="P108" s="138"/>
      <c r="Q108" s="138"/>
      <c r="R108" s="48"/>
      <c r="S108" s="188"/>
      <c r="T108" s="193"/>
      <c r="U108" s="194" t="s">
        <v>44</v>
      </c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91" t="s">
        <v>159</v>
      </c>
      <c r="AZ108" s="188"/>
      <c r="BA108" s="188"/>
      <c r="BB108" s="188"/>
      <c r="BC108" s="188"/>
      <c r="BD108" s="188"/>
      <c r="BE108" s="192">
        <f>IF(U108="základní",N108,0)</f>
        <v>0</v>
      </c>
      <c r="BF108" s="192">
        <f>IF(U108="snížená",N108,0)</f>
        <v>0</v>
      </c>
      <c r="BG108" s="192">
        <f>IF(U108="zákl. přenesená",N108,0)</f>
        <v>0</v>
      </c>
      <c r="BH108" s="192">
        <f>IF(U108="sníž. přenesená",N108,0)</f>
        <v>0</v>
      </c>
      <c r="BI108" s="192">
        <f>IF(U108="nulová",N108,0)</f>
        <v>0</v>
      </c>
      <c r="BJ108" s="191" t="s">
        <v>87</v>
      </c>
      <c r="BK108" s="188"/>
      <c r="BL108" s="188"/>
      <c r="BM108" s="188"/>
    </row>
    <row r="109" s="1" customForma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8"/>
      <c r="T109" s="171"/>
      <c r="U109" s="171"/>
    </row>
    <row r="110" s="1" customFormat="1" ht="29.28" customHeight="1">
      <c r="B110" s="46"/>
      <c r="C110" s="150" t="s">
        <v>124</v>
      </c>
      <c r="D110" s="151"/>
      <c r="E110" s="151"/>
      <c r="F110" s="151"/>
      <c r="G110" s="151"/>
      <c r="H110" s="151"/>
      <c r="I110" s="151"/>
      <c r="J110" s="151"/>
      <c r="K110" s="151"/>
      <c r="L110" s="152">
        <f>ROUND(SUM(N88+N102),2)</f>
        <v>0</v>
      </c>
      <c r="M110" s="152"/>
      <c r="N110" s="152"/>
      <c r="O110" s="152"/>
      <c r="P110" s="152"/>
      <c r="Q110" s="152"/>
      <c r="R110" s="48"/>
      <c r="T110" s="171"/>
      <c r="U110" s="171"/>
    </row>
    <row r="111" s="1" customFormat="1" ht="6.96" customHeight="1">
      <c r="B111" s="75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7"/>
      <c r="T111" s="171"/>
      <c r="U111" s="171"/>
    </row>
    <row r="115" s="1" customFormat="1" ht="6.96" customHeight="1">
      <c r="B115" s="78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80"/>
    </row>
    <row r="116" s="1" customFormat="1" ht="36.96" customHeight="1">
      <c r="B116" s="46"/>
      <c r="C116" s="27" t="s">
        <v>160</v>
      </c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 ht="6.96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8"/>
    </row>
    <row r="118" s="1" customFormat="1" ht="30" customHeight="1">
      <c r="B118" s="46"/>
      <c r="C118" s="38" t="s">
        <v>19</v>
      </c>
      <c r="D118" s="47"/>
      <c r="E118" s="47"/>
      <c r="F118" s="155" t="str">
        <f>F6</f>
        <v>VD_Nove_Mlyny_oprava_stavebni_casti_objektu_MVE_I_etapa</v>
      </c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47"/>
      <c r="R118" s="48"/>
    </row>
    <row r="119" s="1" customFormat="1" ht="36.96" customHeight="1">
      <c r="B119" s="46"/>
      <c r="C119" s="85" t="s">
        <v>132</v>
      </c>
      <c r="D119" s="47"/>
      <c r="E119" s="47"/>
      <c r="F119" s="87" t="str">
        <f>F7</f>
        <v>SO 01.1 - Půdorys patra na kótě 164,00</v>
      </c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 ht="6.96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8"/>
    </row>
    <row r="121" s="1" customFormat="1" ht="18" customHeight="1">
      <c r="B121" s="46"/>
      <c r="C121" s="38" t="s">
        <v>24</v>
      </c>
      <c r="D121" s="47"/>
      <c r="E121" s="47"/>
      <c r="F121" s="33" t="str">
        <f>F9</f>
        <v>Nové Mlýny</v>
      </c>
      <c r="G121" s="47"/>
      <c r="H121" s="47"/>
      <c r="I121" s="47"/>
      <c r="J121" s="47"/>
      <c r="K121" s="38" t="s">
        <v>26</v>
      </c>
      <c r="L121" s="47"/>
      <c r="M121" s="90" t="str">
        <f>IF(O9="","",O9)</f>
        <v>30. 11. 2018</v>
      </c>
      <c r="N121" s="90"/>
      <c r="O121" s="90"/>
      <c r="P121" s="90"/>
      <c r="Q121" s="47"/>
      <c r="R121" s="48"/>
    </row>
    <row r="122" s="1" customFormat="1" ht="6.96" customHeight="1"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8"/>
    </row>
    <row r="123" s="1" customFormat="1">
      <c r="B123" s="46"/>
      <c r="C123" s="38" t="s">
        <v>28</v>
      </c>
      <c r="D123" s="47"/>
      <c r="E123" s="47"/>
      <c r="F123" s="33" t="str">
        <f>E12</f>
        <v>Povodí Moravy, s.p.</v>
      </c>
      <c r="G123" s="47"/>
      <c r="H123" s="47"/>
      <c r="I123" s="47"/>
      <c r="J123" s="47"/>
      <c r="K123" s="38" t="s">
        <v>34</v>
      </c>
      <c r="L123" s="47"/>
      <c r="M123" s="33" t="str">
        <f>E18</f>
        <v>ing. Jan Hladiš</v>
      </c>
      <c r="N123" s="33"/>
      <c r="O123" s="33"/>
      <c r="P123" s="33"/>
      <c r="Q123" s="33"/>
      <c r="R123" s="48"/>
    </row>
    <row r="124" s="1" customFormat="1" ht="14.4" customHeight="1">
      <c r="B124" s="46"/>
      <c r="C124" s="38" t="s">
        <v>32</v>
      </c>
      <c r="D124" s="47"/>
      <c r="E124" s="47"/>
      <c r="F124" s="33" t="str">
        <f>IF(E15="","",E15)</f>
        <v>bude určen výběrem</v>
      </c>
      <c r="G124" s="47"/>
      <c r="H124" s="47"/>
      <c r="I124" s="47"/>
      <c r="J124" s="47"/>
      <c r="K124" s="38" t="s">
        <v>37</v>
      </c>
      <c r="L124" s="47"/>
      <c r="M124" s="33" t="str">
        <f>E21</f>
        <v xml:space="preserve"> </v>
      </c>
      <c r="N124" s="33"/>
      <c r="O124" s="33"/>
      <c r="P124" s="33"/>
      <c r="Q124" s="33"/>
      <c r="R124" s="48"/>
    </row>
    <row r="125" s="1" customFormat="1" ht="10.32" customHeight="1"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8"/>
    </row>
    <row r="126" s="8" customFormat="1" ht="29.28" customHeight="1">
      <c r="B126" s="195"/>
      <c r="C126" s="196" t="s">
        <v>161</v>
      </c>
      <c r="D126" s="197" t="s">
        <v>162</v>
      </c>
      <c r="E126" s="197" t="s">
        <v>61</v>
      </c>
      <c r="F126" s="197" t="s">
        <v>163</v>
      </c>
      <c r="G126" s="197"/>
      <c r="H126" s="197"/>
      <c r="I126" s="197"/>
      <c r="J126" s="197" t="s">
        <v>164</v>
      </c>
      <c r="K126" s="197" t="s">
        <v>165</v>
      </c>
      <c r="L126" s="197" t="s">
        <v>166</v>
      </c>
      <c r="M126" s="197"/>
      <c r="N126" s="197" t="s">
        <v>138</v>
      </c>
      <c r="O126" s="197"/>
      <c r="P126" s="197"/>
      <c r="Q126" s="198"/>
      <c r="R126" s="199"/>
      <c r="T126" s="106" t="s">
        <v>167</v>
      </c>
      <c r="U126" s="107" t="s">
        <v>43</v>
      </c>
      <c r="V126" s="107" t="s">
        <v>168</v>
      </c>
      <c r="W126" s="107" t="s">
        <v>169</v>
      </c>
      <c r="X126" s="107" t="s">
        <v>170</v>
      </c>
      <c r="Y126" s="107" t="s">
        <v>171</v>
      </c>
      <c r="Z126" s="107" t="s">
        <v>172</v>
      </c>
      <c r="AA126" s="108" t="s">
        <v>173</v>
      </c>
    </row>
    <row r="127" s="1" customFormat="1" ht="29.28" customHeight="1">
      <c r="B127" s="46"/>
      <c r="C127" s="110" t="s">
        <v>135</v>
      </c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200">
        <f>BK127</f>
        <v>0</v>
      </c>
      <c r="O127" s="201"/>
      <c r="P127" s="201"/>
      <c r="Q127" s="201"/>
      <c r="R127" s="48"/>
      <c r="T127" s="109"/>
      <c r="U127" s="67"/>
      <c r="V127" s="67"/>
      <c r="W127" s="202">
        <f>W128+W145+W180</f>
        <v>0</v>
      </c>
      <c r="X127" s="67"/>
      <c r="Y127" s="202">
        <f>Y128+Y145+Y180</f>
        <v>12.846360000000002</v>
      </c>
      <c r="Z127" s="67"/>
      <c r="AA127" s="203">
        <f>AA128+AA145+AA180</f>
        <v>14.518750000000001</v>
      </c>
      <c r="AT127" s="22" t="s">
        <v>78</v>
      </c>
      <c r="AU127" s="22" t="s">
        <v>140</v>
      </c>
      <c r="BK127" s="204">
        <f>BK128+BK145+BK180</f>
        <v>0</v>
      </c>
    </row>
    <row r="128" s="9" customFormat="1" ht="37.44001" customHeight="1">
      <c r="B128" s="205"/>
      <c r="C128" s="206"/>
      <c r="D128" s="207" t="s">
        <v>141</v>
      </c>
      <c r="E128" s="207"/>
      <c r="F128" s="207"/>
      <c r="G128" s="207"/>
      <c r="H128" s="207"/>
      <c r="I128" s="207"/>
      <c r="J128" s="207"/>
      <c r="K128" s="207"/>
      <c r="L128" s="207"/>
      <c r="M128" s="207"/>
      <c r="N128" s="208">
        <f>BK128</f>
        <v>0</v>
      </c>
      <c r="O128" s="178"/>
      <c r="P128" s="178"/>
      <c r="Q128" s="178"/>
      <c r="R128" s="209"/>
      <c r="T128" s="210"/>
      <c r="U128" s="206"/>
      <c r="V128" s="206"/>
      <c r="W128" s="211">
        <f>W129+W132+W139+W143</f>
        <v>0</v>
      </c>
      <c r="X128" s="206"/>
      <c r="Y128" s="211">
        <f>Y129+Y132+Y139+Y143</f>
        <v>10.257400000000002</v>
      </c>
      <c r="Z128" s="206"/>
      <c r="AA128" s="212">
        <f>AA129+AA132+AA139+AA143</f>
        <v>14.5</v>
      </c>
      <c r="AR128" s="213" t="s">
        <v>87</v>
      </c>
      <c r="AT128" s="214" t="s">
        <v>78</v>
      </c>
      <c r="AU128" s="214" t="s">
        <v>79</v>
      </c>
      <c r="AY128" s="213" t="s">
        <v>174</v>
      </c>
      <c r="BK128" s="215">
        <f>BK129+BK132+BK139+BK143</f>
        <v>0</v>
      </c>
    </row>
    <row r="129" s="9" customFormat="1" ht="19.92" customHeight="1">
      <c r="B129" s="205"/>
      <c r="C129" s="206"/>
      <c r="D129" s="216" t="s">
        <v>142</v>
      </c>
      <c r="E129" s="216"/>
      <c r="F129" s="216"/>
      <c r="G129" s="216"/>
      <c r="H129" s="216"/>
      <c r="I129" s="216"/>
      <c r="J129" s="216"/>
      <c r="K129" s="216"/>
      <c r="L129" s="216"/>
      <c r="M129" s="216"/>
      <c r="N129" s="217">
        <f>BK129</f>
        <v>0</v>
      </c>
      <c r="O129" s="218"/>
      <c r="P129" s="218"/>
      <c r="Q129" s="218"/>
      <c r="R129" s="209"/>
      <c r="T129" s="210"/>
      <c r="U129" s="206"/>
      <c r="V129" s="206"/>
      <c r="W129" s="211">
        <f>SUM(W130:W131)</f>
        <v>0</v>
      </c>
      <c r="X129" s="206"/>
      <c r="Y129" s="211">
        <f>SUM(Y130:Y131)</f>
        <v>10.253000000000002</v>
      </c>
      <c r="Z129" s="206"/>
      <c r="AA129" s="212">
        <f>SUM(AA130:AA131)</f>
        <v>0</v>
      </c>
      <c r="AR129" s="213" t="s">
        <v>87</v>
      </c>
      <c r="AT129" s="214" t="s">
        <v>78</v>
      </c>
      <c r="AU129" s="214" t="s">
        <v>87</v>
      </c>
      <c r="AY129" s="213" t="s">
        <v>174</v>
      </c>
      <c r="BK129" s="215">
        <f>SUM(BK130:BK131)</f>
        <v>0</v>
      </c>
    </row>
    <row r="130" s="1" customFormat="1" ht="25.5" customHeight="1">
      <c r="B130" s="46"/>
      <c r="C130" s="219" t="s">
        <v>87</v>
      </c>
      <c r="D130" s="219" t="s">
        <v>175</v>
      </c>
      <c r="E130" s="220" t="s">
        <v>544</v>
      </c>
      <c r="F130" s="221" t="s">
        <v>545</v>
      </c>
      <c r="G130" s="221"/>
      <c r="H130" s="221"/>
      <c r="I130" s="221"/>
      <c r="J130" s="222" t="s">
        <v>178</v>
      </c>
      <c r="K130" s="223">
        <v>100</v>
      </c>
      <c r="L130" s="224">
        <v>0</v>
      </c>
      <c r="M130" s="225"/>
      <c r="N130" s="226">
        <f>ROUND(L130*K130,2)</f>
        <v>0</v>
      </c>
      <c r="O130" s="226"/>
      <c r="P130" s="226"/>
      <c r="Q130" s="226"/>
      <c r="R130" s="48"/>
      <c r="T130" s="227" t="s">
        <v>22</v>
      </c>
      <c r="U130" s="56" t="s">
        <v>44</v>
      </c>
      <c r="V130" s="47"/>
      <c r="W130" s="228">
        <f>V130*K130</f>
        <v>0</v>
      </c>
      <c r="X130" s="228">
        <v>0.017330000000000002</v>
      </c>
      <c r="Y130" s="228">
        <f>X130*K130</f>
        <v>1.7330000000000001</v>
      </c>
      <c r="Z130" s="228">
        <v>0</v>
      </c>
      <c r="AA130" s="229">
        <f>Z130*K130</f>
        <v>0</v>
      </c>
      <c r="AR130" s="22" t="s">
        <v>179</v>
      </c>
      <c r="AT130" s="22" t="s">
        <v>175</v>
      </c>
      <c r="AU130" s="22" t="s">
        <v>130</v>
      </c>
      <c r="AY130" s="22" t="s">
        <v>174</v>
      </c>
      <c r="BE130" s="142">
        <f>IF(U130="základní",N130,0)</f>
        <v>0</v>
      </c>
      <c r="BF130" s="142">
        <f>IF(U130="snížená",N130,0)</f>
        <v>0</v>
      </c>
      <c r="BG130" s="142">
        <f>IF(U130="zákl. přenesená",N130,0)</f>
        <v>0</v>
      </c>
      <c r="BH130" s="142">
        <f>IF(U130="sníž. přenesená",N130,0)</f>
        <v>0</v>
      </c>
      <c r="BI130" s="142">
        <f>IF(U130="nulová",N130,0)</f>
        <v>0</v>
      </c>
      <c r="BJ130" s="22" t="s">
        <v>87</v>
      </c>
      <c r="BK130" s="142">
        <f>ROUND(L130*K130,2)</f>
        <v>0</v>
      </c>
      <c r="BL130" s="22" t="s">
        <v>179</v>
      </c>
      <c r="BM130" s="22" t="s">
        <v>546</v>
      </c>
    </row>
    <row r="131" s="1" customFormat="1" ht="25.5" customHeight="1">
      <c r="B131" s="46"/>
      <c r="C131" s="219" t="s">
        <v>130</v>
      </c>
      <c r="D131" s="219" t="s">
        <v>175</v>
      </c>
      <c r="E131" s="220" t="s">
        <v>547</v>
      </c>
      <c r="F131" s="221" t="s">
        <v>548</v>
      </c>
      <c r="G131" s="221"/>
      <c r="H131" s="221"/>
      <c r="I131" s="221"/>
      <c r="J131" s="222" t="s">
        <v>178</v>
      </c>
      <c r="K131" s="223">
        <v>300</v>
      </c>
      <c r="L131" s="224">
        <v>0</v>
      </c>
      <c r="M131" s="225"/>
      <c r="N131" s="226">
        <f>ROUND(L131*K131,2)</f>
        <v>0</v>
      </c>
      <c r="O131" s="226"/>
      <c r="P131" s="226"/>
      <c r="Q131" s="226"/>
      <c r="R131" s="48"/>
      <c r="T131" s="227" t="s">
        <v>22</v>
      </c>
      <c r="U131" s="56" t="s">
        <v>44</v>
      </c>
      <c r="V131" s="47"/>
      <c r="W131" s="228">
        <f>V131*K131</f>
        <v>0</v>
      </c>
      <c r="X131" s="228">
        <v>0.028400000000000002</v>
      </c>
      <c r="Y131" s="228">
        <f>X131*K131</f>
        <v>8.5200000000000014</v>
      </c>
      <c r="Z131" s="228">
        <v>0</v>
      </c>
      <c r="AA131" s="229">
        <f>Z131*K131</f>
        <v>0</v>
      </c>
      <c r="AR131" s="22" t="s">
        <v>179</v>
      </c>
      <c r="AT131" s="22" t="s">
        <v>175</v>
      </c>
      <c r="AU131" s="22" t="s">
        <v>130</v>
      </c>
      <c r="AY131" s="22" t="s">
        <v>174</v>
      </c>
      <c r="BE131" s="142">
        <f>IF(U131="základní",N131,0)</f>
        <v>0</v>
      </c>
      <c r="BF131" s="142">
        <f>IF(U131="snížená",N131,0)</f>
        <v>0</v>
      </c>
      <c r="BG131" s="142">
        <f>IF(U131="zákl. přenesená",N131,0)</f>
        <v>0</v>
      </c>
      <c r="BH131" s="142">
        <f>IF(U131="sníž. přenesená",N131,0)</f>
        <v>0</v>
      </c>
      <c r="BI131" s="142">
        <f>IF(U131="nulová",N131,0)</f>
        <v>0</v>
      </c>
      <c r="BJ131" s="22" t="s">
        <v>87</v>
      </c>
      <c r="BK131" s="142">
        <f>ROUND(L131*K131,2)</f>
        <v>0</v>
      </c>
      <c r="BL131" s="22" t="s">
        <v>179</v>
      </c>
      <c r="BM131" s="22" t="s">
        <v>549</v>
      </c>
    </row>
    <row r="132" s="9" customFormat="1" ht="29.88" customHeight="1">
      <c r="B132" s="205"/>
      <c r="C132" s="206"/>
      <c r="D132" s="216" t="s">
        <v>143</v>
      </c>
      <c r="E132" s="216"/>
      <c r="F132" s="216"/>
      <c r="G132" s="216"/>
      <c r="H132" s="216"/>
      <c r="I132" s="216"/>
      <c r="J132" s="216"/>
      <c r="K132" s="216"/>
      <c r="L132" s="216"/>
      <c r="M132" s="216"/>
      <c r="N132" s="241">
        <f>BK132</f>
        <v>0</v>
      </c>
      <c r="O132" s="242"/>
      <c r="P132" s="242"/>
      <c r="Q132" s="242"/>
      <c r="R132" s="209"/>
      <c r="T132" s="210"/>
      <c r="U132" s="206"/>
      <c r="V132" s="206"/>
      <c r="W132" s="211">
        <f>SUM(W133:W138)</f>
        <v>0</v>
      </c>
      <c r="X132" s="206"/>
      <c r="Y132" s="211">
        <f>SUM(Y133:Y138)</f>
        <v>0.0044000000000000003</v>
      </c>
      <c r="Z132" s="206"/>
      <c r="AA132" s="212">
        <f>SUM(AA133:AA138)</f>
        <v>14.5</v>
      </c>
      <c r="AR132" s="213" t="s">
        <v>87</v>
      </c>
      <c r="AT132" s="214" t="s">
        <v>78</v>
      </c>
      <c r="AU132" s="214" t="s">
        <v>87</v>
      </c>
      <c r="AY132" s="213" t="s">
        <v>174</v>
      </c>
      <c r="BK132" s="215">
        <f>SUM(BK133:BK138)</f>
        <v>0</v>
      </c>
    </row>
    <row r="133" s="1" customFormat="1" ht="25.5" customHeight="1">
      <c r="B133" s="46"/>
      <c r="C133" s="219" t="s">
        <v>190</v>
      </c>
      <c r="D133" s="219" t="s">
        <v>175</v>
      </c>
      <c r="E133" s="220" t="s">
        <v>550</v>
      </c>
      <c r="F133" s="221" t="s">
        <v>551</v>
      </c>
      <c r="G133" s="221"/>
      <c r="H133" s="221"/>
      <c r="I133" s="221"/>
      <c r="J133" s="222" t="s">
        <v>178</v>
      </c>
      <c r="K133" s="223">
        <v>30</v>
      </c>
      <c r="L133" s="224">
        <v>0</v>
      </c>
      <c r="M133" s="225"/>
      <c r="N133" s="226">
        <f>ROUND(L133*K133,2)</f>
        <v>0</v>
      </c>
      <c r="O133" s="226"/>
      <c r="P133" s="226"/>
      <c r="Q133" s="226"/>
      <c r="R133" s="48"/>
      <c r="T133" s="227" t="s">
        <v>22</v>
      </c>
      <c r="U133" s="56" t="s">
        <v>44</v>
      </c>
      <c r="V133" s="47"/>
      <c r="W133" s="228">
        <f>V133*K133</f>
        <v>0</v>
      </c>
      <c r="X133" s="228">
        <v>4.0000000000000003E-05</v>
      </c>
      <c r="Y133" s="228">
        <f>X133*K133</f>
        <v>0.0012000000000000001</v>
      </c>
      <c r="Z133" s="228">
        <v>0</v>
      </c>
      <c r="AA133" s="229">
        <f>Z133*K133</f>
        <v>0</v>
      </c>
      <c r="AR133" s="22" t="s">
        <v>179</v>
      </c>
      <c r="AT133" s="22" t="s">
        <v>175</v>
      </c>
      <c r="AU133" s="22" t="s">
        <v>130</v>
      </c>
      <c r="AY133" s="22" t="s">
        <v>174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22" t="s">
        <v>87</v>
      </c>
      <c r="BK133" s="142">
        <f>ROUND(L133*K133,2)</f>
        <v>0</v>
      </c>
      <c r="BL133" s="22" t="s">
        <v>179</v>
      </c>
      <c r="BM133" s="22" t="s">
        <v>552</v>
      </c>
    </row>
    <row r="134" s="10" customFormat="1" ht="16.5" customHeight="1">
      <c r="B134" s="230"/>
      <c r="C134" s="231"/>
      <c r="D134" s="231"/>
      <c r="E134" s="232" t="s">
        <v>22</v>
      </c>
      <c r="F134" s="233" t="s">
        <v>553</v>
      </c>
      <c r="G134" s="234"/>
      <c r="H134" s="234"/>
      <c r="I134" s="234"/>
      <c r="J134" s="231"/>
      <c r="K134" s="235">
        <v>30</v>
      </c>
      <c r="L134" s="231"/>
      <c r="M134" s="231"/>
      <c r="N134" s="231"/>
      <c r="O134" s="231"/>
      <c r="P134" s="231"/>
      <c r="Q134" s="231"/>
      <c r="R134" s="236"/>
      <c r="T134" s="237"/>
      <c r="U134" s="231"/>
      <c r="V134" s="231"/>
      <c r="W134" s="231"/>
      <c r="X134" s="231"/>
      <c r="Y134" s="231"/>
      <c r="Z134" s="231"/>
      <c r="AA134" s="238"/>
      <c r="AT134" s="239" t="s">
        <v>182</v>
      </c>
      <c r="AU134" s="239" t="s">
        <v>130</v>
      </c>
      <c r="AV134" s="10" t="s">
        <v>130</v>
      </c>
      <c r="AW134" s="10" t="s">
        <v>36</v>
      </c>
      <c r="AX134" s="10" t="s">
        <v>87</v>
      </c>
      <c r="AY134" s="239" t="s">
        <v>174</v>
      </c>
    </row>
    <row r="135" s="1" customFormat="1" ht="25.5" customHeight="1">
      <c r="B135" s="46"/>
      <c r="C135" s="219" t="s">
        <v>179</v>
      </c>
      <c r="D135" s="219" t="s">
        <v>175</v>
      </c>
      <c r="E135" s="220" t="s">
        <v>554</v>
      </c>
      <c r="F135" s="221" t="s">
        <v>555</v>
      </c>
      <c r="G135" s="221"/>
      <c r="H135" s="221"/>
      <c r="I135" s="221"/>
      <c r="J135" s="222" t="s">
        <v>178</v>
      </c>
      <c r="K135" s="223">
        <v>80</v>
      </c>
      <c r="L135" s="224">
        <v>0</v>
      </c>
      <c r="M135" s="225"/>
      <c r="N135" s="226">
        <f>ROUND(L135*K135,2)</f>
        <v>0</v>
      </c>
      <c r="O135" s="226"/>
      <c r="P135" s="226"/>
      <c r="Q135" s="226"/>
      <c r="R135" s="48"/>
      <c r="T135" s="227" t="s">
        <v>22</v>
      </c>
      <c r="U135" s="56" t="s">
        <v>44</v>
      </c>
      <c r="V135" s="47"/>
      <c r="W135" s="228">
        <f>V135*K135</f>
        <v>0</v>
      </c>
      <c r="X135" s="228">
        <v>4.0000000000000003E-05</v>
      </c>
      <c r="Y135" s="228">
        <f>X135*K135</f>
        <v>0.0032000000000000002</v>
      </c>
      <c r="Z135" s="228">
        <v>0</v>
      </c>
      <c r="AA135" s="229">
        <f>Z135*K135</f>
        <v>0</v>
      </c>
      <c r="AR135" s="22" t="s">
        <v>179</v>
      </c>
      <c r="AT135" s="22" t="s">
        <v>175</v>
      </c>
      <c r="AU135" s="22" t="s">
        <v>130</v>
      </c>
      <c r="AY135" s="22" t="s">
        <v>174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22" t="s">
        <v>87</v>
      </c>
      <c r="BK135" s="142">
        <f>ROUND(L135*K135,2)</f>
        <v>0</v>
      </c>
      <c r="BL135" s="22" t="s">
        <v>179</v>
      </c>
      <c r="BM135" s="22" t="s">
        <v>556</v>
      </c>
    </row>
    <row r="136" s="1" customFormat="1" ht="38.25" customHeight="1">
      <c r="B136" s="46"/>
      <c r="C136" s="219" t="s">
        <v>198</v>
      </c>
      <c r="D136" s="219" t="s">
        <v>175</v>
      </c>
      <c r="E136" s="220" t="s">
        <v>557</v>
      </c>
      <c r="F136" s="221" t="s">
        <v>558</v>
      </c>
      <c r="G136" s="221"/>
      <c r="H136" s="221"/>
      <c r="I136" s="221"/>
      <c r="J136" s="222" t="s">
        <v>178</v>
      </c>
      <c r="K136" s="223">
        <v>100</v>
      </c>
      <c r="L136" s="224">
        <v>0</v>
      </c>
      <c r="M136" s="225"/>
      <c r="N136" s="226">
        <f>ROUND(L136*K136,2)</f>
        <v>0</v>
      </c>
      <c r="O136" s="226"/>
      <c r="P136" s="226"/>
      <c r="Q136" s="226"/>
      <c r="R136" s="48"/>
      <c r="T136" s="227" t="s">
        <v>22</v>
      </c>
      <c r="U136" s="56" t="s">
        <v>44</v>
      </c>
      <c r="V136" s="47"/>
      <c r="W136" s="228">
        <f>V136*K136</f>
        <v>0</v>
      </c>
      <c r="X136" s="228">
        <v>0</v>
      </c>
      <c r="Y136" s="228">
        <f>X136*K136</f>
        <v>0</v>
      </c>
      <c r="Z136" s="228">
        <v>0.035000000000000003</v>
      </c>
      <c r="AA136" s="229">
        <f>Z136*K136</f>
        <v>3.5000000000000004</v>
      </c>
      <c r="AR136" s="22" t="s">
        <v>179</v>
      </c>
      <c r="AT136" s="22" t="s">
        <v>175</v>
      </c>
      <c r="AU136" s="22" t="s">
        <v>130</v>
      </c>
      <c r="AY136" s="22" t="s">
        <v>174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22" t="s">
        <v>87</v>
      </c>
      <c r="BK136" s="142">
        <f>ROUND(L136*K136,2)</f>
        <v>0</v>
      </c>
      <c r="BL136" s="22" t="s">
        <v>179</v>
      </c>
      <c r="BM136" s="22" t="s">
        <v>559</v>
      </c>
    </row>
    <row r="137" s="1" customFormat="1" ht="38.25" customHeight="1">
      <c r="B137" s="46"/>
      <c r="C137" s="219" t="s">
        <v>202</v>
      </c>
      <c r="D137" s="219" t="s">
        <v>175</v>
      </c>
      <c r="E137" s="220" t="s">
        <v>560</v>
      </c>
      <c r="F137" s="221" t="s">
        <v>561</v>
      </c>
      <c r="G137" s="221"/>
      <c r="H137" s="221"/>
      <c r="I137" s="221"/>
      <c r="J137" s="222" t="s">
        <v>178</v>
      </c>
      <c r="K137" s="223">
        <v>100</v>
      </c>
      <c r="L137" s="224">
        <v>0</v>
      </c>
      <c r="M137" s="225"/>
      <c r="N137" s="226">
        <f>ROUND(L137*K137,2)</f>
        <v>0</v>
      </c>
      <c r="O137" s="226"/>
      <c r="P137" s="226"/>
      <c r="Q137" s="226"/>
      <c r="R137" s="48"/>
      <c r="T137" s="227" t="s">
        <v>22</v>
      </c>
      <c r="U137" s="56" t="s">
        <v>44</v>
      </c>
      <c r="V137" s="47"/>
      <c r="W137" s="228">
        <f>V137*K137</f>
        <v>0</v>
      </c>
      <c r="X137" s="228">
        <v>0</v>
      </c>
      <c r="Y137" s="228">
        <f>X137*K137</f>
        <v>0</v>
      </c>
      <c r="Z137" s="228">
        <v>0.050000000000000003</v>
      </c>
      <c r="AA137" s="229">
        <f>Z137*K137</f>
        <v>5</v>
      </c>
      <c r="AR137" s="22" t="s">
        <v>179</v>
      </c>
      <c r="AT137" s="22" t="s">
        <v>175</v>
      </c>
      <c r="AU137" s="22" t="s">
        <v>130</v>
      </c>
      <c r="AY137" s="22" t="s">
        <v>174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22" t="s">
        <v>87</v>
      </c>
      <c r="BK137" s="142">
        <f>ROUND(L137*K137,2)</f>
        <v>0</v>
      </c>
      <c r="BL137" s="22" t="s">
        <v>179</v>
      </c>
      <c r="BM137" s="22" t="s">
        <v>562</v>
      </c>
    </row>
    <row r="138" s="1" customFormat="1" ht="38.25" customHeight="1">
      <c r="B138" s="46"/>
      <c r="C138" s="219" t="s">
        <v>207</v>
      </c>
      <c r="D138" s="219" t="s">
        <v>175</v>
      </c>
      <c r="E138" s="220" t="s">
        <v>563</v>
      </c>
      <c r="F138" s="221" t="s">
        <v>564</v>
      </c>
      <c r="G138" s="221"/>
      <c r="H138" s="221"/>
      <c r="I138" s="221"/>
      <c r="J138" s="222" t="s">
        <v>178</v>
      </c>
      <c r="K138" s="223">
        <v>300</v>
      </c>
      <c r="L138" s="224">
        <v>0</v>
      </c>
      <c r="M138" s="225"/>
      <c r="N138" s="226">
        <f>ROUND(L138*K138,2)</f>
        <v>0</v>
      </c>
      <c r="O138" s="226"/>
      <c r="P138" s="226"/>
      <c r="Q138" s="226"/>
      <c r="R138" s="48"/>
      <c r="T138" s="227" t="s">
        <v>22</v>
      </c>
      <c r="U138" s="56" t="s">
        <v>44</v>
      </c>
      <c r="V138" s="47"/>
      <c r="W138" s="228">
        <f>V138*K138</f>
        <v>0</v>
      </c>
      <c r="X138" s="228">
        <v>0</v>
      </c>
      <c r="Y138" s="228">
        <f>X138*K138</f>
        <v>0</v>
      </c>
      <c r="Z138" s="228">
        <v>0.02</v>
      </c>
      <c r="AA138" s="229">
        <f>Z138*K138</f>
        <v>6</v>
      </c>
      <c r="AR138" s="22" t="s">
        <v>179</v>
      </c>
      <c r="AT138" s="22" t="s">
        <v>175</v>
      </c>
      <c r="AU138" s="22" t="s">
        <v>130</v>
      </c>
      <c r="AY138" s="22" t="s">
        <v>174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22" t="s">
        <v>87</v>
      </c>
      <c r="BK138" s="142">
        <f>ROUND(L138*K138,2)</f>
        <v>0</v>
      </c>
      <c r="BL138" s="22" t="s">
        <v>179</v>
      </c>
      <c r="BM138" s="22" t="s">
        <v>565</v>
      </c>
    </row>
    <row r="139" s="9" customFormat="1" ht="29.88" customHeight="1">
      <c r="B139" s="205"/>
      <c r="C139" s="206"/>
      <c r="D139" s="216" t="s">
        <v>144</v>
      </c>
      <c r="E139" s="216"/>
      <c r="F139" s="216"/>
      <c r="G139" s="216"/>
      <c r="H139" s="216"/>
      <c r="I139" s="216"/>
      <c r="J139" s="216"/>
      <c r="K139" s="216"/>
      <c r="L139" s="216"/>
      <c r="M139" s="216"/>
      <c r="N139" s="241">
        <f>BK139</f>
        <v>0</v>
      </c>
      <c r="O139" s="242"/>
      <c r="P139" s="242"/>
      <c r="Q139" s="242"/>
      <c r="R139" s="209"/>
      <c r="T139" s="210"/>
      <c r="U139" s="206"/>
      <c r="V139" s="206"/>
      <c r="W139" s="211">
        <f>SUM(W140:W142)</f>
        <v>0</v>
      </c>
      <c r="X139" s="206"/>
      <c r="Y139" s="211">
        <f>SUM(Y140:Y142)</f>
        <v>0</v>
      </c>
      <c r="Z139" s="206"/>
      <c r="AA139" s="212">
        <f>SUM(AA140:AA142)</f>
        <v>0</v>
      </c>
      <c r="AR139" s="213" t="s">
        <v>87</v>
      </c>
      <c r="AT139" s="214" t="s">
        <v>78</v>
      </c>
      <c r="AU139" s="214" t="s">
        <v>87</v>
      </c>
      <c r="AY139" s="213" t="s">
        <v>174</v>
      </c>
      <c r="BK139" s="215">
        <f>SUM(BK140:BK142)</f>
        <v>0</v>
      </c>
    </row>
    <row r="140" s="1" customFormat="1" ht="25.5" customHeight="1">
      <c r="B140" s="46"/>
      <c r="C140" s="219" t="s">
        <v>211</v>
      </c>
      <c r="D140" s="219" t="s">
        <v>175</v>
      </c>
      <c r="E140" s="220" t="s">
        <v>217</v>
      </c>
      <c r="F140" s="221" t="s">
        <v>218</v>
      </c>
      <c r="G140" s="221"/>
      <c r="H140" s="221"/>
      <c r="I140" s="221"/>
      <c r="J140" s="222" t="s">
        <v>214</v>
      </c>
      <c r="K140" s="223">
        <v>14.519</v>
      </c>
      <c r="L140" s="224">
        <v>0</v>
      </c>
      <c r="M140" s="225"/>
      <c r="N140" s="226">
        <f>ROUND(L140*K140,2)</f>
        <v>0</v>
      </c>
      <c r="O140" s="226"/>
      <c r="P140" s="226"/>
      <c r="Q140" s="226"/>
      <c r="R140" s="48"/>
      <c r="T140" s="227" t="s">
        <v>22</v>
      </c>
      <c r="U140" s="56" t="s">
        <v>44</v>
      </c>
      <c r="V140" s="47"/>
      <c r="W140" s="228">
        <f>V140*K140</f>
        <v>0</v>
      </c>
      <c r="X140" s="228">
        <v>0</v>
      </c>
      <c r="Y140" s="228">
        <f>X140*K140</f>
        <v>0</v>
      </c>
      <c r="Z140" s="228">
        <v>0</v>
      </c>
      <c r="AA140" s="229">
        <f>Z140*K140</f>
        <v>0</v>
      </c>
      <c r="AR140" s="22" t="s">
        <v>179</v>
      </c>
      <c r="AT140" s="22" t="s">
        <v>175</v>
      </c>
      <c r="AU140" s="22" t="s">
        <v>130</v>
      </c>
      <c r="AY140" s="22" t="s">
        <v>174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22" t="s">
        <v>87</v>
      </c>
      <c r="BK140" s="142">
        <f>ROUND(L140*K140,2)</f>
        <v>0</v>
      </c>
      <c r="BL140" s="22" t="s">
        <v>179</v>
      </c>
      <c r="BM140" s="22" t="s">
        <v>566</v>
      </c>
    </row>
    <row r="141" s="1" customFormat="1" ht="25.5" customHeight="1">
      <c r="B141" s="46"/>
      <c r="C141" s="219" t="s">
        <v>216</v>
      </c>
      <c r="D141" s="219" t="s">
        <v>175</v>
      </c>
      <c r="E141" s="220" t="s">
        <v>221</v>
      </c>
      <c r="F141" s="221" t="s">
        <v>222</v>
      </c>
      <c r="G141" s="221"/>
      <c r="H141" s="221"/>
      <c r="I141" s="221"/>
      <c r="J141" s="222" t="s">
        <v>214</v>
      </c>
      <c r="K141" s="223">
        <v>348.45600000000002</v>
      </c>
      <c r="L141" s="224">
        <v>0</v>
      </c>
      <c r="M141" s="225"/>
      <c r="N141" s="226">
        <f>ROUND(L141*K141,2)</f>
        <v>0</v>
      </c>
      <c r="O141" s="226"/>
      <c r="P141" s="226"/>
      <c r="Q141" s="226"/>
      <c r="R141" s="48"/>
      <c r="T141" s="227" t="s">
        <v>22</v>
      </c>
      <c r="U141" s="56" t="s">
        <v>44</v>
      </c>
      <c r="V141" s="47"/>
      <c r="W141" s="228">
        <f>V141*K141</f>
        <v>0</v>
      </c>
      <c r="X141" s="228">
        <v>0</v>
      </c>
      <c r="Y141" s="228">
        <f>X141*K141</f>
        <v>0</v>
      </c>
      <c r="Z141" s="228">
        <v>0</v>
      </c>
      <c r="AA141" s="229">
        <f>Z141*K141</f>
        <v>0</v>
      </c>
      <c r="AR141" s="22" t="s">
        <v>179</v>
      </c>
      <c r="AT141" s="22" t="s">
        <v>175</v>
      </c>
      <c r="AU141" s="22" t="s">
        <v>130</v>
      </c>
      <c r="AY141" s="22" t="s">
        <v>174</v>
      </c>
      <c r="BE141" s="142">
        <f>IF(U141="základní",N141,0)</f>
        <v>0</v>
      </c>
      <c r="BF141" s="142">
        <f>IF(U141="snížená",N141,0)</f>
        <v>0</v>
      </c>
      <c r="BG141" s="142">
        <f>IF(U141="zákl. přenesená",N141,0)</f>
        <v>0</v>
      </c>
      <c r="BH141" s="142">
        <f>IF(U141="sníž. přenesená",N141,0)</f>
        <v>0</v>
      </c>
      <c r="BI141" s="142">
        <f>IF(U141="nulová",N141,0)</f>
        <v>0</v>
      </c>
      <c r="BJ141" s="22" t="s">
        <v>87</v>
      </c>
      <c r="BK141" s="142">
        <f>ROUND(L141*K141,2)</f>
        <v>0</v>
      </c>
      <c r="BL141" s="22" t="s">
        <v>179</v>
      </c>
      <c r="BM141" s="22" t="s">
        <v>567</v>
      </c>
    </row>
    <row r="142" s="1" customFormat="1" ht="25.5" customHeight="1">
      <c r="B142" s="46"/>
      <c r="C142" s="219" t="s">
        <v>220</v>
      </c>
      <c r="D142" s="219" t="s">
        <v>175</v>
      </c>
      <c r="E142" s="220" t="s">
        <v>212</v>
      </c>
      <c r="F142" s="221" t="s">
        <v>213</v>
      </c>
      <c r="G142" s="221"/>
      <c r="H142" s="221"/>
      <c r="I142" s="221"/>
      <c r="J142" s="222" t="s">
        <v>214</v>
      </c>
      <c r="K142" s="223">
        <v>14.519</v>
      </c>
      <c r="L142" s="224">
        <v>0</v>
      </c>
      <c r="M142" s="225"/>
      <c r="N142" s="226">
        <f>ROUND(L142*K142,2)</f>
        <v>0</v>
      </c>
      <c r="O142" s="226"/>
      <c r="P142" s="226"/>
      <c r="Q142" s="226"/>
      <c r="R142" s="48"/>
      <c r="T142" s="227" t="s">
        <v>22</v>
      </c>
      <c r="U142" s="56" t="s">
        <v>44</v>
      </c>
      <c r="V142" s="47"/>
      <c r="W142" s="228">
        <f>V142*K142</f>
        <v>0</v>
      </c>
      <c r="X142" s="228">
        <v>0</v>
      </c>
      <c r="Y142" s="228">
        <f>X142*K142</f>
        <v>0</v>
      </c>
      <c r="Z142" s="228">
        <v>0</v>
      </c>
      <c r="AA142" s="229">
        <f>Z142*K142</f>
        <v>0</v>
      </c>
      <c r="AR142" s="22" t="s">
        <v>179</v>
      </c>
      <c r="AT142" s="22" t="s">
        <v>175</v>
      </c>
      <c r="AU142" s="22" t="s">
        <v>130</v>
      </c>
      <c r="AY142" s="22" t="s">
        <v>174</v>
      </c>
      <c r="BE142" s="142">
        <f>IF(U142="základní",N142,0)</f>
        <v>0</v>
      </c>
      <c r="BF142" s="142">
        <f>IF(U142="snížená",N142,0)</f>
        <v>0</v>
      </c>
      <c r="BG142" s="142">
        <f>IF(U142="zákl. přenesená",N142,0)</f>
        <v>0</v>
      </c>
      <c r="BH142" s="142">
        <f>IF(U142="sníž. přenesená",N142,0)</f>
        <v>0</v>
      </c>
      <c r="BI142" s="142">
        <f>IF(U142="nulová",N142,0)</f>
        <v>0</v>
      </c>
      <c r="BJ142" s="22" t="s">
        <v>87</v>
      </c>
      <c r="BK142" s="142">
        <f>ROUND(L142*K142,2)</f>
        <v>0</v>
      </c>
      <c r="BL142" s="22" t="s">
        <v>179</v>
      </c>
      <c r="BM142" s="22" t="s">
        <v>568</v>
      </c>
    </row>
    <row r="143" s="9" customFormat="1" ht="29.88" customHeight="1">
      <c r="B143" s="205"/>
      <c r="C143" s="206"/>
      <c r="D143" s="216" t="s">
        <v>145</v>
      </c>
      <c r="E143" s="216"/>
      <c r="F143" s="216"/>
      <c r="G143" s="216"/>
      <c r="H143" s="216"/>
      <c r="I143" s="216"/>
      <c r="J143" s="216"/>
      <c r="K143" s="216"/>
      <c r="L143" s="216"/>
      <c r="M143" s="216"/>
      <c r="N143" s="241">
        <f>BK143</f>
        <v>0</v>
      </c>
      <c r="O143" s="242"/>
      <c r="P143" s="242"/>
      <c r="Q143" s="242"/>
      <c r="R143" s="209"/>
      <c r="T143" s="210"/>
      <c r="U143" s="206"/>
      <c r="V143" s="206"/>
      <c r="W143" s="211">
        <f>W144</f>
        <v>0</v>
      </c>
      <c r="X143" s="206"/>
      <c r="Y143" s="211">
        <f>Y144</f>
        <v>0</v>
      </c>
      <c r="Z143" s="206"/>
      <c r="AA143" s="212">
        <f>AA144</f>
        <v>0</v>
      </c>
      <c r="AR143" s="213" t="s">
        <v>87</v>
      </c>
      <c r="AT143" s="214" t="s">
        <v>78</v>
      </c>
      <c r="AU143" s="214" t="s">
        <v>87</v>
      </c>
      <c r="AY143" s="213" t="s">
        <v>174</v>
      </c>
      <c r="BK143" s="215">
        <f>BK144</f>
        <v>0</v>
      </c>
    </row>
    <row r="144" s="1" customFormat="1" ht="25.5" customHeight="1">
      <c r="B144" s="46"/>
      <c r="C144" s="219" t="s">
        <v>224</v>
      </c>
      <c r="D144" s="219" t="s">
        <v>175</v>
      </c>
      <c r="E144" s="220" t="s">
        <v>225</v>
      </c>
      <c r="F144" s="221" t="s">
        <v>226</v>
      </c>
      <c r="G144" s="221"/>
      <c r="H144" s="221"/>
      <c r="I144" s="221"/>
      <c r="J144" s="222" t="s">
        <v>214</v>
      </c>
      <c r="K144" s="223">
        <v>10.257</v>
      </c>
      <c r="L144" s="224">
        <v>0</v>
      </c>
      <c r="M144" s="225"/>
      <c r="N144" s="226">
        <f>ROUND(L144*K144,2)</f>
        <v>0</v>
      </c>
      <c r="O144" s="226"/>
      <c r="P144" s="226"/>
      <c r="Q144" s="226"/>
      <c r="R144" s="48"/>
      <c r="T144" s="227" t="s">
        <v>22</v>
      </c>
      <c r="U144" s="56" t="s">
        <v>44</v>
      </c>
      <c r="V144" s="47"/>
      <c r="W144" s="228">
        <f>V144*K144</f>
        <v>0</v>
      </c>
      <c r="X144" s="228">
        <v>0</v>
      </c>
      <c r="Y144" s="228">
        <f>X144*K144</f>
        <v>0</v>
      </c>
      <c r="Z144" s="228">
        <v>0</v>
      </c>
      <c r="AA144" s="229">
        <f>Z144*K144</f>
        <v>0</v>
      </c>
      <c r="AR144" s="22" t="s">
        <v>179</v>
      </c>
      <c r="AT144" s="22" t="s">
        <v>175</v>
      </c>
      <c r="AU144" s="22" t="s">
        <v>130</v>
      </c>
      <c r="AY144" s="22" t="s">
        <v>174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22" t="s">
        <v>87</v>
      </c>
      <c r="BK144" s="142">
        <f>ROUND(L144*K144,2)</f>
        <v>0</v>
      </c>
      <c r="BL144" s="22" t="s">
        <v>179</v>
      </c>
      <c r="BM144" s="22" t="s">
        <v>569</v>
      </c>
    </row>
    <row r="145" s="9" customFormat="1" ht="37.44001" customHeight="1">
      <c r="B145" s="205"/>
      <c r="C145" s="206"/>
      <c r="D145" s="207" t="s">
        <v>146</v>
      </c>
      <c r="E145" s="207"/>
      <c r="F145" s="207"/>
      <c r="G145" s="207"/>
      <c r="H145" s="207"/>
      <c r="I145" s="207"/>
      <c r="J145" s="207"/>
      <c r="K145" s="207"/>
      <c r="L145" s="207"/>
      <c r="M145" s="207"/>
      <c r="N145" s="243">
        <f>BK145</f>
        <v>0</v>
      </c>
      <c r="O145" s="244"/>
      <c r="P145" s="244"/>
      <c r="Q145" s="244"/>
      <c r="R145" s="209"/>
      <c r="T145" s="210"/>
      <c r="U145" s="206"/>
      <c r="V145" s="206"/>
      <c r="W145" s="211">
        <f>W146+W150+W153+W159+W163+W176</f>
        <v>0</v>
      </c>
      <c r="X145" s="206"/>
      <c r="Y145" s="211">
        <f>Y146+Y150+Y153+Y159+Y163+Y176</f>
        <v>2.5889600000000002</v>
      </c>
      <c r="Z145" s="206"/>
      <c r="AA145" s="212">
        <f>AA146+AA150+AA153+AA159+AA163+AA176</f>
        <v>0.018749999999999999</v>
      </c>
      <c r="AR145" s="213" t="s">
        <v>130</v>
      </c>
      <c r="AT145" s="214" t="s">
        <v>78</v>
      </c>
      <c r="AU145" s="214" t="s">
        <v>79</v>
      </c>
      <c r="AY145" s="213" t="s">
        <v>174</v>
      </c>
      <c r="BK145" s="215">
        <f>BK146+BK150+BK153+BK159+BK163+BK176</f>
        <v>0</v>
      </c>
    </row>
    <row r="146" s="9" customFormat="1" ht="19.92" customHeight="1">
      <c r="B146" s="205"/>
      <c r="C146" s="206"/>
      <c r="D146" s="216" t="s">
        <v>539</v>
      </c>
      <c r="E146" s="216"/>
      <c r="F146" s="216"/>
      <c r="G146" s="216"/>
      <c r="H146" s="216"/>
      <c r="I146" s="216"/>
      <c r="J146" s="216"/>
      <c r="K146" s="216"/>
      <c r="L146" s="216"/>
      <c r="M146" s="216"/>
      <c r="N146" s="217">
        <f>BK146</f>
        <v>0</v>
      </c>
      <c r="O146" s="218"/>
      <c r="P146" s="218"/>
      <c r="Q146" s="218"/>
      <c r="R146" s="209"/>
      <c r="T146" s="210"/>
      <c r="U146" s="206"/>
      <c r="V146" s="206"/>
      <c r="W146" s="211">
        <f>SUM(W147:W149)</f>
        <v>0</v>
      </c>
      <c r="X146" s="206"/>
      <c r="Y146" s="211">
        <f>SUM(Y147:Y149)</f>
        <v>0.375</v>
      </c>
      <c r="Z146" s="206"/>
      <c r="AA146" s="212">
        <f>SUM(AA147:AA149)</f>
        <v>0</v>
      </c>
      <c r="AR146" s="213" t="s">
        <v>130</v>
      </c>
      <c r="AT146" s="214" t="s">
        <v>78</v>
      </c>
      <c r="AU146" s="214" t="s">
        <v>87</v>
      </c>
      <c r="AY146" s="213" t="s">
        <v>174</v>
      </c>
      <c r="BK146" s="215">
        <f>SUM(BK147:BK149)</f>
        <v>0</v>
      </c>
    </row>
    <row r="147" s="1" customFormat="1" ht="25.5" customHeight="1">
      <c r="B147" s="46"/>
      <c r="C147" s="219" t="s">
        <v>228</v>
      </c>
      <c r="D147" s="219" t="s">
        <v>175</v>
      </c>
      <c r="E147" s="220" t="s">
        <v>570</v>
      </c>
      <c r="F147" s="221" t="s">
        <v>571</v>
      </c>
      <c r="G147" s="221"/>
      <c r="H147" s="221"/>
      <c r="I147" s="221"/>
      <c r="J147" s="222" t="s">
        <v>178</v>
      </c>
      <c r="K147" s="223">
        <v>10</v>
      </c>
      <c r="L147" s="224">
        <v>0</v>
      </c>
      <c r="M147" s="225"/>
      <c r="N147" s="226">
        <f>ROUND(L147*K147,2)</f>
        <v>0</v>
      </c>
      <c r="O147" s="226"/>
      <c r="P147" s="226"/>
      <c r="Q147" s="226"/>
      <c r="R147" s="48"/>
      <c r="T147" s="227" t="s">
        <v>22</v>
      </c>
      <c r="U147" s="56" t="s">
        <v>44</v>
      </c>
      <c r="V147" s="47"/>
      <c r="W147" s="228">
        <f>V147*K147</f>
        <v>0</v>
      </c>
      <c r="X147" s="228">
        <v>0.037499999999999999</v>
      </c>
      <c r="Y147" s="228">
        <f>X147*K147</f>
        <v>0.375</v>
      </c>
      <c r="Z147" s="228">
        <v>0</v>
      </c>
      <c r="AA147" s="229">
        <f>Z147*K147</f>
        <v>0</v>
      </c>
      <c r="AR147" s="22" t="s">
        <v>232</v>
      </c>
      <c r="AT147" s="22" t="s">
        <v>175</v>
      </c>
      <c r="AU147" s="22" t="s">
        <v>130</v>
      </c>
      <c r="AY147" s="22" t="s">
        <v>174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22" t="s">
        <v>87</v>
      </c>
      <c r="BK147" s="142">
        <f>ROUND(L147*K147,2)</f>
        <v>0</v>
      </c>
      <c r="BL147" s="22" t="s">
        <v>232</v>
      </c>
      <c r="BM147" s="22" t="s">
        <v>572</v>
      </c>
    </row>
    <row r="148" s="1" customFormat="1" ht="16.5" customHeight="1">
      <c r="B148" s="46"/>
      <c r="C148" s="245" t="s">
        <v>234</v>
      </c>
      <c r="D148" s="245" t="s">
        <v>235</v>
      </c>
      <c r="E148" s="246" t="s">
        <v>573</v>
      </c>
      <c r="F148" s="247" t="s">
        <v>574</v>
      </c>
      <c r="G148" s="247"/>
      <c r="H148" s="247"/>
      <c r="I148" s="247"/>
      <c r="J148" s="248" t="s">
        <v>178</v>
      </c>
      <c r="K148" s="249">
        <v>10</v>
      </c>
      <c r="L148" s="250">
        <v>0</v>
      </c>
      <c r="M148" s="251"/>
      <c r="N148" s="252">
        <f>ROUND(L148*K148,2)</f>
        <v>0</v>
      </c>
      <c r="O148" s="226"/>
      <c r="P148" s="226"/>
      <c r="Q148" s="226"/>
      <c r="R148" s="48"/>
      <c r="T148" s="227" t="s">
        <v>22</v>
      </c>
      <c r="U148" s="56" t="s">
        <v>44</v>
      </c>
      <c r="V148" s="47"/>
      <c r="W148" s="228">
        <f>V148*K148</f>
        <v>0</v>
      </c>
      <c r="X148" s="228">
        <v>0</v>
      </c>
      <c r="Y148" s="228">
        <f>X148*K148</f>
        <v>0</v>
      </c>
      <c r="Z148" s="228">
        <v>0</v>
      </c>
      <c r="AA148" s="229">
        <f>Z148*K148</f>
        <v>0</v>
      </c>
      <c r="AR148" s="22" t="s">
        <v>238</v>
      </c>
      <c r="AT148" s="22" t="s">
        <v>235</v>
      </c>
      <c r="AU148" s="22" t="s">
        <v>130</v>
      </c>
      <c r="AY148" s="22" t="s">
        <v>174</v>
      </c>
      <c r="BE148" s="142">
        <f>IF(U148="základní",N148,0)</f>
        <v>0</v>
      </c>
      <c r="BF148" s="142">
        <f>IF(U148="snížená",N148,0)</f>
        <v>0</v>
      </c>
      <c r="BG148" s="142">
        <f>IF(U148="zákl. přenesená",N148,0)</f>
        <v>0</v>
      </c>
      <c r="BH148" s="142">
        <f>IF(U148="sníž. přenesená",N148,0)</f>
        <v>0</v>
      </c>
      <c r="BI148" s="142">
        <f>IF(U148="nulová",N148,0)</f>
        <v>0</v>
      </c>
      <c r="BJ148" s="22" t="s">
        <v>87</v>
      </c>
      <c r="BK148" s="142">
        <f>ROUND(L148*K148,2)</f>
        <v>0</v>
      </c>
      <c r="BL148" s="22" t="s">
        <v>232</v>
      </c>
      <c r="BM148" s="22" t="s">
        <v>575</v>
      </c>
    </row>
    <row r="149" s="1" customFormat="1" ht="25.5" customHeight="1">
      <c r="B149" s="46"/>
      <c r="C149" s="219" t="s">
        <v>241</v>
      </c>
      <c r="D149" s="219" t="s">
        <v>175</v>
      </c>
      <c r="E149" s="220" t="s">
        <v>576</v>
      </c>
      <c r="F149" s="221" t="s">
        <v>577</v>
      </c>
      <c r="G149" s="221"/>
      <c r="H149" s="221"/>
      <c r="I149" s="221"/>
      <c r="J149" s="222" t="s">
        <v>255</v>
      </c>
      <c r="K149" s="253">
        <v>0</v>
      </c>
      <c r="L149" s="224">
        <v>0</v>
      </c>
      <c r="M149" s="225"/>
      <c r="N149" s="226">
        <f>ROUND(L149*K149,2)</f>
        <v>0</v>
      </c>
      <c r="O149" s="226"/>
      <c r="P149" s="226"/>
      <c r="Q149" s="226"/>
      <c r="R149" s="48"/>
      <c r="T149" s="227" t="s">
        <v>22</v>
      </c>
      <c r="U149" s="56" t="s">
        <v>44</v>
      </c>
      <c r="V149" s="47"/>
      <c r="W149" s="228">
        <f>V149*K149</f>
        <v>0</v>
      </c>
      <c r="X149" s="228">
        <v>0</v>
      </c>
      <c r="Y149" s="228">
        <f>X149*K149</f>
        <v>0</v>
      </c>
      <c r="Z149" s="228">
        <v>0</v>
      </c>
      <c r="AA149" s="229">
        <f>Z149*K149</f>
        <v>0</v>
      </c>
      <c r="AR149" s="22" t="s">
        <v>232</v>
      </c>
      <c r="AT149" s="22" t="s">
        <v>175</v>
      </c>
      <c r="AU149" s="22" t="s">
        <v>130</v>
      </c>
      <c r="AY149" s="22" t="s">
        <v>174</v>
      </c>
      <c r="BE149" s="142">
        <f>IF(U149="základní",N149,0)</f>
        <v>0</v>
      </c>
      <c r="BF149" s="142">
        <f>IF(U149="snížená",N149,0)</f>
        <v>0</v>
      </c>
      <c r="BG149" s="142">
        <f>IF(U149="zákl. přenesená",N149,0)</f>
        <v>0</v>
      </c>
      <c r="BH149" s="142">
        <f>IF(U149="sníž. přenesená",N149,0)</f>
        <v>0</v>
      </c>
      <c r="BI149" s="142">
        <f>IF(U149="nulová",N149,0)</f>
        <v>0</v>
      </c>
      <c r="BJ149" s="22" t="s">
        <v>87</v>
      </c>
      <c r="BK149" s="142">
        <f>ROUND(L149*K149,2)</f>
        <v>0</v>
      </c>
      <c r="BL149" s="22" t="s">
        <v>232</v>
      </c>
      <c r="BM149" s="22" t="s">
        <v>578</v>
      </c>
    </row>
    <row r="150" s="9" customFormat="1" ht="29.88" customHeight="1">
      <c r="B150" s="205"/>
      <c r="C150" s="206"/>
      <c r="D150" s="216" t="s">
        <v>540</v>
      </c>
      <c r="E150" s="216"/>
      <c r="F150" s="216"/>
      <c r="G150" s="216"/>
      <c r="H150" s="216"/>
      <c r="I150" s="216"/>
      <c r="J150" s="216"/>
      <c r="K150" s="216"/>
      <c r="L150" s="216"/>
      <c r="M150" s="216"/>
      <c r="N150" s="241">
        <f>BK150</f>
        <v>0</v>
      </c>
      <c r="O150" s="242"/>
      <c r="P150" s="242"/>
      <c r="Q150" s="242"/>
      <c r="R150" s="209"/>
      <c r="T150" s="210"/>
      <c r="U150" s="206"/>
      <c r="V150" s="206"/>
      <c r="W150" s="211">
        <f>SUM(W151:W152)</f>
        <v>0</v>
      </c>
      <c r="X150" s="206"/>
      <c r="Y150" s="211">
        <f>SUM(Y151:Y152)</f>
        <v>0</v>
      </c>
      <c r="Z150" s="206"/>
      <c r="AA150" s="212">
        <f>SUM(AA151:AA152)</f>
        <v>0.018749999999999999</v>
      </c>
      <c r="AR150" s="213" t="s">
        <v>130</v>
      </c>
      <c r="AT150" s="214" t="s">
        <v>78</v>
      </c>
      <c r="AU150" s="214" t="s">
        <v>87</v>
      </c>
      <c r="AY150" s="213" t="s">
        <v>174</v>
      </c>
      <c r="BK150" s="215">
        <f>SUM(BK151:BK152)</f>
        <v>0</v>
      </c>
    </row>
    <row r="151" s="1" customFormat="1" ht="25.5" customHeight="1">
      <c r="B151" s="46"/>
      <c r="C151" s="219" t="s">
        <v>11</v>
      </c>
      <c r="D151" s="219" t="s">
        <v>175</v>
      </c>
      <c r="E151" s="220" t="s">
        <v>579</v>
      </c>
      <c r="F151" s="221" t="s">
        <v>580</v>
      </c>
      <c r="G151" s="221"/>
      <c r="H151" s="221"/>
      <c r="I151" s="221"/>
      <c r="J151" s="222" t="s">
        <v>178</v>
      </c>
      <c r="K151" s="223">
        <v>7.5</v>
      </c>
      <c r="L151" s="224">
        <v>0</v>
      </c>
      <c r="M151" s="225"/>
      <c r="N151" s="226">
        <f>ROUND(L151*K151,2)</f>
        <v>0</v>
      </c>
      <c r="O151" s="226"/>
      <c r="P151" s="226"/>
      <c r="Q151" s="226"/>
      <c r="R151" s="48"/>
      <c r="T151" s="227" t="s">
        <v>22</v>
      </c>
      <c r="U151" s="56" t="s">
        <v>44</v>
      </c>
      <c r="V151" s="47"/>
      <c r="W151" s="228">
        <f>V151*K151</f>
        <v>0</v>
      </c>
      <c r="X151" s="228">
        <v>0</v>
      </c>
      <c r="Y151" s="228">
        <f>X151*K151</f>
        <v>0</v>
      </c>
      <c r="Z151" s="228">
        <v>0.0025000000000000001</v>
      </c>
      <c r="AA151" s="229">
        <f>Z151*K151</f>
        <v>0.018749999999999999</v>
      </c>
      <c r="AR151" s="22" t="s">
        <v>232</v>
      </c>
      <c r="AT151" s="22" t="s">
        <v>175</v>
      </c>
      <c r="AU151" s="22" t="s">
        <v>130</v>
      </c>
      <c r="AY151" s="22" t="s">
        <v>174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22" t="s">
        <v>87</v>
      </c>
      <c r="BK151" s="142">
        <f>ROUND(L151*K151,2)</f>
        <v>0</v>
      </c>
      <c r="BL151" s="22" t="s">
        <v>232</v>
      </c>
      <c r="BM151" s="22" t="s">
        <v>581</v>
      </c>
    </row>
    <row r="152" s="1" customFormat="1" ht="25.5" customHeight="1">
      <c r="B152" s="46"/>
      <c r="C152" s="219" t="s">
        <v>232</v>
      </c>
      <c r="D152" s="219" t="s">
        <v>175</v>
      </c>
      <c r="E152" s="220" t="s">
        <v>582</v>
      </c>
      <c r="F152" s="221" t="s">
        <v>583</v>
      </c>
      <c r="G152" s="221"/>
      <c r="H152" s="221"/>
      <c r="I152" s="221"/>
      <c r="J152" s="222" t="s">
        <v>255</v>
      </c>
      <c r="K152" s="253">
        <v>0</v>
      </c>
      <c r="L152" s="224">
        <v>0</v>
      </c>
      <c r="M152" s="225"/>
      <c r="N152" s="226">
        <f>ROUND(L152*K152,2)</f>
        <v>0</v>
      </c>
      <c r="O152" s="226"/>
      <c r="P152" s="226"/>
      <c r="Q152" s="226"/>
      <c r="R152" s="48"/>
      <c r="T152" s="227" t="s">
        <v>22</v>
      </c>
      <c r="U152" s="56" t="s">
        <v>44</v>
      </c>
      <c r="V152" s="47"/>
      <c r="W152" s="228">
        <f>V152*K152</f>
        <v>0</v>
      </c>
      <c r="X152" s="228">
        <v>0</v>
      </c>
      <c r="Y152" s="228">
        <f>X152*K152</f>
        <v>0</v>
      </c>
      <c r="Z152" s="228">
        <v>0</v>
      </c>
      <c r="AA152" s="229">
        <f>Z152*K152</f>
        <v>0</v>
      </c>
      <c r="AR152" s="22" t="s">
        <v>232</v>
      </c>
      <c r="AT152" s="22" t="s">
        <v>175</v>
      </c>
      <c r="AU152" s="22" t="s">
        <v>130</v>
      </c>
      <c r="AY152" s="22" t="s">
        <v>174</v>
      </c>
      <c r="BE152" s="142">
        <f>IF(U152="základní",N152,0)</f>
        <v>0</v>
      </c>
      <c r="BF152" s="142">
        <f>IF(U152="snížená",N152,0)</f>
        <v>0</v>
      </c>
      <c r="BG152" s="142">
        <f>IF(U152="zákl. přenesená",N152,0)</f>
        <v>0</v>
      </c>
      <c r="BH152" s="142">
        <f>IF(U152="sníž. přenesená",N152,0)</f>
        <v>0</v>
      </c>
      <c r="BI152" s="142">
        <f>IF(U152="nulová",N152,0)</f>
        <v>0</v>
      </c>
      <c r="BJ152" s="22" t="s">
        <v>87</v>
      </c>
      <c r="BK152" s="142">
        <f>ROUND(L152*K152,2)</f>
        <v>0</v>
      </c>
      <c r="BL152" s="22" t="s">
        <v>232</v>
      </c>
      <c r="BM152" s="22" t="s">
        <v>584</v>
      </c>
    </row>
    <row r="153" s="9" customFormat="1" ht="29.88" customHeight="1">
      <c r="B153" s="205"/>
      <c r="C153" s="206"/>
      <c r="D153" s="216" t="s">
        <v>541</v>
      </c>
      <c r="E153" s="216"/>
      <c r="F153" s="216"/>
      <c r="G153" s="216"/>
      <c r="H153" s="216"/>
      <c r="I153" s="216"/>
      <c r="J153" s="216"/>
      <c r="K153" s="216"/>
      <c r="L153" s="216"/>
      <c r="M153" s="216"/>
      <c r="N153" s="241">
        <f>BK153</f>
        <v>0</v>
      </c>
      <c r="O153" s="242"/>
      <c r="P153" s="242"/>
      <c r="Q153" s="242"/>
      <c r="R153" s="209"/>
      <c r="T153" s="210"/>
      <c r="U153" s="206"/>
      <c r="V153" s="206"/>
      <c r="W153" s="211">
        <f>SUM(W154:W158)</f>
        <v>0</v>
      </c>
      <c r="X153" s="206"/>
      <c r="Y153" s="211">
        <f>SUM(Y154:Y158)</f>
        <v>2.0449999999999999</v>
      </c>
      <c r="Z153" s="206"/>
      <c r="AA153" s="212">
        <f>SUM(AA154:AA158)</f>
        <v>0</v>
      </c>
      <c r="AR153" s="213" t="s">
        <v>130</v>
      </c>
      <c r="AT153" s="214" t="s">
        <v>78</v>
      </c>
      <c r="AU153" s="214" t="s">
        <v>87</v>
      </c>
      <c r="AY153" s="213" t="s">
        <v>174</v>
      </c>
      <c r="BK153" s="215">
        <f>SUM(BK154:BK158)</f>
        <v>0</v>
      </c>
    </row>
    <row r="154" s="1" customFormat="1" ht="38.25" customHeight="1">
      <c r="B154" s="46"/>
      <c r="C154" s="219" t="s">
        <v>252</v>
      </c>
      <c r="D154" s="219" t="s">
        <v>175</v>
      </c>
      <c r="E154" s="220" t="s">
        <v>585</v>
      </c>
      <c r="F154" s="221" t="s">
        <v>586</v>
      </c>
      <c r="G154" s="221"/>
      <c r="H154" s="221"/>
      <c r="I154" s="221"/>
      <c r="J154" s="222" t="s">
        <v>178</v>
      </c>
      <c r="K154" s="223">
        <v>100</v>
      </c>
      <c r="L154" s="224">
        <v>0</v>
      </c>
      <c r="M154" s="225"/>
      <c r="N154" s="226">
        <f>ROUND(L154*K154,2)</f>
        <v>0</v>
      </c>
      <c r="O154" s="226"/>
      <c r="P154" s="226"/>
      <c r="Q154" s="226"/>
      <c r="R154" s="48"/>
      <c r="T154" s="227" t="s">
        <v>22</v>
      </c>
      <c r="U154" s="56" t="s">
        <v>44</v>
      </c>
      <c r="V154" s="47"/>
      <c r="W154" s="228">
        <f>V154*K154</f>
        <v>0</v>
      </c>
      <c r="X154" s="228">
        <v>0.01175</v>
      </c>
      <c r="Y154" s="228">
        <f>X154*K154</f>
        <v>1.175</v>
      </c>
      <c r="Z154" s="228">
        <v>0</v>
      </c>
      <c r="AA154" s="229">
        <f>Z154*K154</f>
        <v>0</v>
      </c>
      <c r="AR154" s="22" t="s">
        <v>232</v>
      </c>
      <c r="AT154" s="22" t="s">
        <v>175</v>
      </c>
      <c r="AU154" s="22" t="s">
        <v>130</v>
      </c>
      <c r="AY154" s="22" t="s">
        <v>174</v>
      </c>
      <c r="BE154" s="142">
        <f>IF(U154="základní",N154,0)</f>
        <v>0</v>
      </c>
      <c r="BF154" s="142">
        <f>IF(U154="snížená",N154,0)</f>
        <v>0</v>
      </c>
      <c r="BG154" s="142">
        <f>IF(U154="zákl. přenesená",N154,0)</f>
        <v>0</v>
      </c>
      <c r="BH154" s="142">
        <f>IF(U154="sníž. přenesená",N154,0)</f>
        <v>0</v>
      </c>
      <c r="BI154" s="142">
        <f>IF(U154="nulová",N154,0)</f>
        <v>0</v>
      </c>
      <c r="BJ154" s="22" t="s">
        <v>87</v>
      </c>
      <c r="BK154" s="142">
        <f>ROUND(L154*K154,2)</f>
        <v>0</v>
      </c>
      <c r="BL154" s="22" t="s">
        <v>232</v>
      </c>
      <c r="BM154" s="22" t="s">
        <v>587</v>
      </c>
    </row>
    <row r="155" s="1" customFormat="1" ht="38.25" customHeight="1">
      <c r="B155" s="46"/>
      <c r="C155" s="219" t="s">
        <v>257</v>
      </c>
      <c r="D155" s="219" t="s">
        <v>175</v>
      </c>
      <c r="E155" s="220" t="s">
        <v>588</v>
      </c>
      <c r="F155" s="221" t="s">
        <v>589</v>
      </c>
      <c r="G155" s="221"/>
      <c r="H155" s="221"/>
      <c r="I155" s="221"/>
      <c r="J155" s="222" t="s">
        <v>178</v>
      </c>
      <c r="K155" s="223">
        <v>200</v>
      </c>
      <c r="L155" s="224">
        <v>0</v>
      </c>
      <c r="M155" s="225"/>
      <c r="N155" s="226">
        <f>ROUND(L155*K155,2)</f>
        <v>0</v>
      </c>
      <c r="O155" s="226"/>
      <c r="P155" s="226"/>
      <c r="Q155" s="226"/>
      <c r="R155" s="48"/>
      <c r="T155" s="227" t="s">
        <v>22</v>
      </c>
      <c r="U155" s="56" t="s">
        <v>44</v>
      </c>
      <c r="V155" s="47"/>
      <c r="W155" s="228">
        <f>V155*K155</f>
        <v>0</v>
      </c>
      <c r="X155" s="228">
        <v>0.00165</v>
      </c>
      <c r="Y155" s="228">
        <f>X155*K155</f>
        <v>0.33000000000000002</v>
      </c>
      <c r="Z155" s="228">
        <v>0</v>
      </c>
      <c r="AA155" s="229">
        <f>Z155*K155</f>
        <v>0</v>
      </c>
      <c r="AR155" s="22" t="s">
        <v>232</v>
      </c>
      <c r="AT155" s="22" t="s">
        <v>175</v>
      </c>
      <c r="AU155" s="22" t="s">
        <v>130</v>
      </c>
      <c r="AY155" s="22" t="s">
        <v>174</v>
      </c>
      <c r="BE155" s="142">
        <f>IF(U155="základní",N155,0)</f>
        <v>0</v>
      </c>
      <c r="BF155" s="142">
        <f>IF(U155="snížená",N155,0)</f>
        <v>0</v>
      </c>
      <c r="BG155" s="142">
        <f>IF(U155="zákl. přenesená",N155,0)</f>
        <v>0</v>
      </c>
      <c r="BH155" s="142">
        <f>IF(U155="sníž. přenesená",N155,0)</f>
        <v>0</v>
      </c>
      <c r="BI155" s="142">
        <f>IF(U155="nulová",N155,0)</f>
        <v>0</v>
      </c>
      <c r="BJ155" s="22" t="s">
        <v>87</v>
      </c>
      <c r="BK155" s="142">
        <f>ROUND(L155*K155,2)</f>
        <v>0</v>
      </c>
      <c r="BL155" s="22" t="s">
        <v>232</v>
      </c>
      <c r="BM155" s="22" t="s">
        <v>590</v>
      </c>
    </row>
    <row r="156" s="10" customFormat="1" ht="16.5" customHeight="1">
      <c r="B156" s="230"/>
      <c r="C156" s="231"/>
      <c r="D156" s="231"/>
      <c r="E156" s="232" t="s">
        <v>22</v>
      </c>
      <c r="F156" s="233" t="s">
        <v>591</v>
      </c>
      <c r="G156" s="234"/>
      <c r="H156" s="234"/>
      <c r="I156" s="234"/>
      <c r="J156" s="231"/>
      <c r="K156" s="235">
        <v>200</v>
      </c>
      <c r="L156" s="231"/>
      <c r="M156" s="231"/>
      <c r="N156" s="231"/>
      <c r="O156" s="231"/>
      <c r="P156" s="231"/>
      <c r="Q156" s="231"/>
      <c r="R156" s="236"/>
      <c r="T156" s="237"/>
      <c r="U156" s="231"/>
      <c r="V156" s="231"/>
      <c r="W156" s="231"/>
      <c r="X156" s="231"/>
      <c r="Y156" s="231"/>
      <c r="Z156" s="231"/>
      <c r="AA156" s="238"/>
      <c r="AT156" s="239" t="s">
        <v>182</v>
      </c>
      <c r="AU156" s="239" t="s">
        <v>130</v>
      </c>
      <c r="AV156" s="10" t="s">
        <v>130</v>
      </c>
      <c r="AW156" s="10" t="s">
        <v>36</v>
      </c>
      <c r="AX156" s="10" t="s">
        <v>87</v>
      </c>
      <c r="AY156" s="239" t="s">
        <v>174</v>
      </c>
    </row>
    <row r="157" s="1" customFormat="1" ht="25.5" customHeight="1">
      <c r="B157" s="46"/>
      <c r="C157" s="219" t="s">
        <v>266</v>
      </c>
      <c r="D157" s="219" t="s">
        <v>175</v>
      </c>
      <c r="E157" s="220" t="s">
        <v>592</v>
      </c>
      <c r="F157" s="221" t="s">
        <v>593</v>
      </c>
      <c r="G157" s="221"/>
      <c r="H157" s="221"/>
      <c r="I157" s="221"/>
      <c r="J157" s="222" t="s">
        <v>178</v>
      </c>
      <c r="K157" s="223">
        <v>100</v>
      </c>
      <c r="L157" s="224">
        <v>0</v>
      </c>
      <c r="M157" s="225"/>
      <c r="N157" s="226">
        <f>ROUND(L157*K157,2)</f>
        <v>0</v>
      </c>
      <c r="O157" s="226"/>
      <c r="P157" s="226"/>
      <c r="Q157" s="226"/>
      <c r="R157" s="48"/>
      <c r="T157" s="227" t="s">
        <v>22</v>
      </c>
      <c r="U157" s="56" t="s">
        <v>44</v>
      </c>
      <c r="V157" s="47"/>
      <c r="W157" s="228">
        <f>V157*K157</f>
        <v>0</v>
      </c>
      <c r="X157" s="228">
        <v>0.0054000000000000003</v>
      </c>
      <c r="Y157" s="228">
        <f>X157*K157</f>
        <v>0.54000000000000004</v>
      </c>
      <c r="Z157" s="228">
        <v>0</v>
      </c>
      <c r="AA157" s="229">
        <f>Z157*K157</f>
        <v>0</v>
      </c>
      <c r="AR157" s="22" t="s">
        <v>232</v>
      </c>
      <c r="AT157" s="22" t="s">
        <v>175</v>
      </c>
      <c r="AU157" s="22" t="s">
        <v>130</v>
      </c>
      <c r="AY157" s="22" t="s">
        <v>174</v>
      </c>
      <c r="BE157" s="142">
        <f>IF(U157="základní",N157,0)</f>
        <v>0</v>
      </c>
      <c r="BF157" s="142">
        <f>IF(U157="snížená",N157,0)</f>
        <v>0</v>
      </c>
      <c r="BG157" s="142">
        <f>IF(U157="zákl. přenesená",N157,0)</f>
        <v>0</v>
      </c>
      <c r="BH157" s="142">
        <f>IF(U157="sníž. přenesená",N157,0)</f>
        <v>0</v>
      </c>
      <c r="BI157" s="142">
        <f>IF(U157="nulová",N157,0)</f>
        <v>0</v>
      </c>
      <c r="BJ157" s="22" t="s">
        <v>87</v>
      </c>
      <c r="BK157" s="142">
        <f>ROUND(L157*K157,2)</f>
        <v>0</v>
      </c>
      <c r="BL157" s="22" t="s">
        <v>232</v>
      </c>
      <c r="BM157" s="22" t="s">
        <v>594</v>
      </c>
    </row>
    <row r="158" s="1" customFormat="1" ht="25.5" customHeight="1">
      <c r="B158" s="46"/>
      <c r="C158" s="219" t="s">
        <v>270</v>
      </c>
      <c r="D158" s="219" t="s">
        <v>175</v>
      </c>
      <c r="E158" s="220" t="s">
        <v>595</v>
      </c>
      <c r="F158" s="221" t="s">
        <v>596</v>
      </c>
      <c r="G158" s="221"/>
      <c r="H158" s="221"/>
      <c r="I158" s="221"/>
      <c r="J158" s="222" t="s">
        <v>255</v>
      </c>
      <c r="K158" s="253">
        <v>0</v>
      </c>
      <c r="L158" s="224">
        <v>0</v>
      </c>
      <c r="M158" s="225"/>
      <c r="N158" s="226">
        <f>ROUND(L158*K158,2)</f>
        <v>0</v>
      </c>
      <c r="O158" s="226"/>
      <c r="P158" s="226"/>
      <c r="Q158" s="226"/>
      <c r="R158" s="48"/>
      <c r="T158" s="227" t="s">
        <v>22</v>
      </c>
      <c r="U158" s="56" t="s">
        <v>44</v>
      </c>
      <c r="V158" s="47"/>
      <c r="W158" s="228">
        <f>V158*K158</f>
        <v>0</v>
      </c>
      <c r="X158" s="228">
        <v>0</v>
      </c>
      <c r="Y158" s="228">
        <f>X158*K158</f>
        <v>0</v>
      </c>
      <c r="Z158" s="228">
        <v>0</v>
      </c>
      <c r="AA158" s="229">
        <f>Z158*K158</f>
        <v>0</v>
      </c>
      <c r="AR158" s="22" t="s">
        <v>232</v>
      </c>
      <c r="AT158" s="22" t="s">
        <v>175</v>
      </c>
      <c r="AU158" s="22" t="s">
        <v>130</v>
      </c>
      <c r="AY158" s="22" t="s">
        <v>174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22" t="s">
        <v>87</v>
      </c>
      <c r="BK158" s="142">
        <f>ROUND(L158*K158,2)</f>
        <v>0</v>
      </c>
      <c r="BL158" s="22" t="s">
        <v>232</v>
      </c>
      <c r="BM158" s="22" t="s">
        <v>597</v>
      </c>
    </row>
    <row r="159" s="9" customFormat="1" ht="29.88" customHeight="1">
      <c r="B159" s="205"/>
      <c r="C159" s="206"/>
      <c r="D159" s="216" t="s">
        <v>542</v>
      </c>
      <c r="E159" s="216"/>
      <c r="F159" s="216"/>
      <c r="G159" s="216"/>
      <c r="H159" s="216"/>
      <c r="I159" s="216"/>
      <c r="J159" s="216"/>
      <c r="K159" s="216"/>
      <c r="L159" s="216"/>
      <c r="M159" s="216"/>
      <c r="N159" s="241">
        <f>BK159</f>
        <v>0</v>
      </c>
      <c r="O159" s="242"/>
      <c r="P159" s="242"/>
      <c r="Q159" s="242"/>
      <c r="R159" s="209"/>
      <c r="T159" s="210"/>
      <c r="U159" s="206"/>
      <c r="V159" s="206"/>
      <c r="W159" s="211">
        <f>SUM(W160:W162)</f>
        <v>0</v>
      </c>
      <c r="X159" s="206"/>
      <c r="Y159" s="211">
        <f>SUM(Y160:Y162)</f>
        <v>0.0015</v>
      </c>
      <c r="Z159" s="206"/>
      <c r="AA159" s="212">
        <f>SUM(AA160:AA162)</f>
        <v>0</v>
      </c>
      <c r="AR159" s="213" t="s">
        <v>130</v>
      </c>
      <c r="AT159" s="214" t="s">
        <v>78</v>
      </c>
      <c r="AU159" s="214" t="s">
        <v>87</v>
      </c>
      <c r="AY159" s="213" t="s">
        <v>174</v>
      </c>
      <c r="BK159" s="215">
        <f>SUM(BK160:BK162)</f>
        <v>0</v>
      </c>
    </row>
    <row r="160" s="1" customFormat="1" ht="16.5" customHeight="1">
      <c r="B160" s="46"/>
      <c r="C160" s="219" t="s">
        <v>10</v>
      </c>
      <c r="D160" s="219" t="s">
        <v>175</v>
      </c>
      <c r="E160" s="220" t="s">
        <v>598</v>
      </c>
      <c r="F160" s="221" t="s">
        <v>599</v>
      </c>
      <c r="G160" s="221"/>
      <c r="H160" s="221"/>
      <c r="I160" s="221"/>
      <c r="J160" s="222" t="s">
        <v>231</v>
      </c>
      <c r="K160" s="223">
        <v>15</v>
      </c>
      <c r="L160" s="224">
        <v>0</v>
      </c>
      <c r="M160" s="225"/>
      <c r="N160" s="226">
        <f>ROUND(L160*K160,2)</f>
        <v>0</v>
      </c>
      <c r="O160" s="226"/>
      <c r="P160" s="226"/>
      <c r="Q160" s="226"/>
      <c r="R160" s="48"/>
      <c r="T160" s="227" t="s">
        <v>22</v>
      </c>
      <c r="U160" s="56" t="s">
        <v>44</v>
      </c>
      <c r="V160" s="47"/>
      <c r="W160" s="228">
        <f>V160*K160</f>
        <v>0</v>
      </c>
      <c r="X160" s="228">
        <v>5.0000000000000002E-05</v>
      </c>
      <c r="Y160" s="228">
        <f>X160*K160</f>
        <v>0.00075000000000000002</v>
      </c>
      <c r="Z160" s="228">
        <v>0</v>
      </c>
      <c r="AA160" s="229">
        <f>Z160*K160</f>
        <v>0</v>
      </c>
      <c r="AR160" s="22" t="s">
        <v>232</v>
      </c>
      <c r="AT160" s="22" t="s">
        <v>175</v>
      </c>
      <c r="AU160" s="22" t="s">
        <v>130</v>
      </c>
      <c r="AY160" s="22" t="s">
        <v>174</v>
      </c>
      <c r="BE160" s="142">
        <f>IF(U160="základní",N160,0)</f>
        <v>0</v>
      </c>
      <c r="BF160" s="142">
        <f>IF(U160="snížená",N160,0)</f>
        <v>0</v>
      </c>
      <c r="BG160" s="142">
        <f>IF(U160="zákl. přenesená",N160,0)</f>
        <v>0</v>
      </c>
      <c r="BH160" s="142">
        <f>IF(U160="sníž. přenesená",N160,0)</f>
        <v>0</v>
      </c>
      <c r="BI160" s="142">
        <f>IF(U160="nulová",N160,0)</f>
        <v>0</v>
      </c>
      <c r="BJ160" s="22" t="s">
        <v>87</v>
      </c>
      <c r="BK160" s="142">
        <f>ROUND(L160*K160,2)</f>
        <v>0</v>
      </c>
      <c r="BL160" s="22" t="s">
        <v>232</v>
      </c>
      <c r="BM160" s="22" t="s">
        <v>600</v>
      </c>
    </row>
    <row r="161" s="1" customFormat="1" ht="16.5" customHeight="1">
      <c r="B161" s="46"/>
      <c r="C161" s="219" t="s">
        <v>277</v>
      </c>
      <c r="D161" s="219" t="s">
        <v>175</v>
      </c>
      <c r="E161" s="220" t="s">
        <v>601</v>
      </c>
      <c r="F161" s="221" t="s">
        <v>602</v>
      </c>
      <c r="G161" s="221"/>
      <c r="H161" s="221"/>
      <c r="I161" s="221"/>
      <c r="J161" s="222" t="s">
        <v>231</v>
      </c>
      <c r="K161" s="223">
        <v>15</v>
      </c>
      <c r="L161" s="224">
        <v>0</v>
      </c>
      <c r="M161" s="225"/>
      <c r="N161" s="226">
        <f>ROUND(L161*K161,2)</f>
        <v>0</v>
      </c>
      <c r="O161" s="226"/>
      <c r="P161" s="226"/>
      <c r="Q161" s="226"/>
      <c r="R161" s="48"/>
      <c r="T161" s="227" t="s">
        <v>22</v>
      </c>
      <c r="U161" s="56" t="s">
        <v>44</v>
      </c>
      <c r="V161" s="47"/>
      <c r="W161" s="228">
        <f>V161*K161</f>
        <v>0</v>
      </c>
      <c r="X161" s="228">
        <v>5.0000000000000002E-05</v>
      </c>
      <c r="Y161" s="228">
        <f>X161*K161</f>
        <v>0.00075000000000000002</v>
      </c>
      <c r="Z161" s="228">
        <v>0</v>
      </c>
      <c r="AA161" s="229">
        <f>Z161*K161</f>
        <v>0</v>
      </c>
      <c r="AR161" s="22" t="s">
        <v>232</v>
      </c>
      <c r="AT161" s="22" t="s">
        <v>175</v>
      </c>
      <c r="AU161" s="22" t="s">
        <v>130</v>
      </c>
      <c r="AY161" s="22" t="s">
        <v>174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2" t="s">
        <v>87</v>
      </c>
      <c r="BK161" s="142">
        <f>ROUND(L161*K161,2)</f>
        <v>0</v>
      </c>
      <c r="BL161" s="22" t="s">
        <v>232</v>
      </c>
      <c r="BM161" s="22" t="s">
        <v>603</v>
      </c>
    </row>
    <row r="162" s="1" customFormat="1" ht="25.5" customHeight="1">
      <c r="B162" s="46"/>
      <c r="C162" s="219" t="s">
        <v>281</v>
      </c>
      <c r="D162" s="219" t="s">
        <v>175</v>
      </c>
      <c r="E162" s="220" t="s">
        <v>604</v>
      </c>
      <c r="F162" s="221" t="s">
        <v>605</v>
      </c>
      <c r="G162" s="221"/>
      <c r="H162" s="221"/>
      <c r="I162" s="221"/>
      <c r="J162" s="222" t="s">
        <v>255</v>
      </c>
      <c r="K162" s="253">
        <v>0</v>
      </c>
      <c r="L162" s="224">
        <v>0</v>
      </c>
      <c r="M162" s="225"/>
      <c r="N162" s="226">
        <f>ROUND(L162*K162,2)</f>
        <v>0</v>
      </c>
      <c r="O162" s="226"/>
      <c r="P162" s="226"/>
      <c r="Q162" s="226"/>
      <c r="R162" s="48"/>
      <c r="T162" s="227" t="s">
        <v>22</v>
      </c>
      <c r="U162" s="56" t="s">
        <v>44</v>
      </c>
      <c r="V162" s="47"/>
      <c r="W162" s="228">
        <f>V162*K162</f>
        <v>0</v>
      </c>
      <c r="X162" s="228">
        <v>0</v>
      </c>
      <c r="Y162" s="228">
        <f>X162*K162</f>
        <v>0</v>
      </c>
      <c r="Z162" s="228">
        <v>0</v>
      </c>
      <c r="AA162" s="229">
        <f>Z162*K162</f>
        <v>0</v>
      </c>
      <c r="AR162" s="22" t="s">
        <v>232</v>
      </c>
      <c r="AT162" s="22" t="s">
        <v>175</v>
      </c>
      <c r="AU162" s="22" t="s">
        <v>130</v>
      </c>
      <c r="AY162" s="22" t="s">
        <v>174</v>
      </c>
      <c r="BE162" s="142">
        <f>IF(U162="základní",N162,0)</f>
        <v>0</v>
      </c>
      <c r="BF162" s="142">
        <f>IF(U162="snížená",N162,0)</f>
        <v>0</v>
      </c>
      <c r="BG162" s="142">
        <f>IF(U162="zákl. přenesená",N162,0)</f>
        <v>0</v>
      </c>
      <c r="BH162" s="142">
        <f>IF(U162="sníž. přenesená",N162,0)</f>
        <v>0</v>
      </c>
      <c r="BI162" s="142">
        <f>IF(U162="nulová",N162,0)</f>
        <v>0</v>
      </c>
      <c r="BJ162" s="22" t="s">
        <v>87</v>
      </c>
      <c r="BK162" s="142">
        <f>ROUND(L162*K162,2)</f>
        <v>0</v>
      </c>
      <c r="BL162" s="22" t="s">
        <v>232</v>
      </c>
      <c r="BM162" s="22" t="s">
        <v>606</v>
      </c>
    </row>
    <row r="163" s="9" customFormat="1" ht="29.88" customHeight="1">
      <c r="B163" s="205"/>
      <c r="C163" s="206"/>
      <c r="D163" s="216" t="s">
        <v>151</v>
      </c>
      <c r="E163" s="216"/>
      <c r="F163" s="216"/>
      <c r="G163" s="216"/>
      <c r="H163" s="216"/>
      <c r="I163" s="216"/>
      <c r="J163" s="216"/>
      <c r="K163" s="216"/>
      <c r="L163" s="216"/>
      <c r="M163" s="216"/>
      <c r="N163" s="241">
        <f>BK163</f>
        <v>0</v>
      </c>
      <c r="O163" s="242"/>
      <c r="P163" s="242"/>
      <c r="Q163" s="242"/>
      <c r="R163" s="209"/>
      <c r="T163" s="210"/>
      <c r="U163" s="206"/>
      <c r="V163" s="206"/>
      <c r="W163" s="211">
        <f>SUM(W164:W175)</f>
        <v>0</v>
      </c>
      <c r="X163" s="206"/>
      <c r="Y163" s="211">
        <f>SUM(Y164:Y175)</f>
        <v>0.11546000000000001</v>
      </c>
      <c r="Z163" s="206"/>
      <c r="AA163" s="212">
        <f>SUM(AA164:AA175)</f>
        <v>0</v>
      </c>
      <c r="AR163" s="213" t="s">
        <v>130</v>
      </c>
      <c r="AT163" s="214" t="s">
        <v>78</v>
      </c>
      <c r="AU163" s="214" t="s">
        <v>87</v>
      </c>
      <c r="AY163" s="213" t="s">
        <v>174</v>
      </c>
      <c r="BK163" s="215">
        <f>SUM(BK164:BK175)</f>
        <v>0</v>
      </c>
    </row>
    <row r="164" s="1" customFormat="1" ht="25.5" customHeight="1">
      <c r="B164" s="46"/>
      <c r="C164" s="219" t="s">
        <v>285</v>
      </c>
      <c r="D164" s="219" t="s">
        <v>175</v>
      </c>
      <c r="E164" s="220" t="s">
        <v>514</v>
      </c>
      <c r="F164" s="221" t="s">
        <v>515</v>
      </c>
      <c r="G164" s="221"/>
      <c r="H164" s="221"/>
      <c r="I164" s="221"/>
      <c r="J164" s="222" t="s">
        <v>178</v>
      </c>
      <c r="K164" s="223">
        <v>68</v>
      </c>
      <c r="L164" s="224">
        <v>0</v>
      </c>
      <c r="M164" s="225"/>
      <c r="N164" s="226">
        <f>ROUND(L164*K164,2)</f>
        <v>0</v>
      </c>
      <c r="O164" s="226"/>
      <c r="P164" s="226"/>
      <c r="Q164" s="226"/>
      <c r="R164" s="48"/>
      <c r="T164" s="227" t="s">
        <v>22</v>
      </c>
      <c r="U164" s="56" t="s">
        <v>44</v>
      </c>
      <c r="V164" s="47"/>
      <c r="W164" s="228">
        <f>V164*K164</f>
        <v>0</v>
      </c>
      <c r="X164" s="228">
        <v>6.9999999999999994E-05</v>
      </c>
      <c r="Y164" s="228">
        <f>X164*K164</f>
        <v>0.0047599999999999995</v>
      </c>
      <c r="Z164" s="228">
        <v>0</v>
      </c>
      <c r="AA164" s="229">
        <f>Z164*K164</f>
        <v>0</v>
      </c>
      <c r="AR164" s="22" t="s">
        <v>232</v>
      </c>
      <c r="AT164" s="22" t="s">
        <v>175</v>
      </c>
      <c r="AU164" s="22" t="s">
        <v>130</v>
      </c>
      <c r="AY164" s="22" t="s">
        <v>174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22" t="s">
        <v>87</v>
      </c>
      <c r="BK164" s="142">
        <f>ROUND(L164*K164,2)</f>
        <v>0</v>
      </c>
      <c r="BL164" s="22" t="s">
        <v>232</v>
      </c>
      <c r="BM164" s="22" t="s">
        <v>607</v>
      </c>
    </row>
    <row r="165" s="10" customFormat="1" ht="16.5" customHeight="1">
      <c r="B165" s="230"/>
      <c r="C165" s="231"/>
      <c r="D165" s="231"/>
      <c r="E165" s="232" t="s">
        <v>22</v>
      </c>
      <c r="F165" s="233" t="s">
        <v>608</v>
      </c>
      <c r="G165" s="234"/>
      <c r="H165" s="234"/>
      <c r="I165" s="234"/>
      <c r="J165" s="231"/>
      <c r="K165" s="235">
        <v>20</v>
      </c>
      <c r="L165" s="231"/>
      <c r="M165" s="231"/>
      <c r="N165" s="231"/>
      <c r="O165" s="231"/>
      <c r="P165" s="231"/>
      <c r="Q165" s="231"/>
      <c r="R165" s="236"/>
      <c r="T165" s="237"/>
      <c r="U165" s="231"/>
      <c r="V165" s="231"/>
      <c r="W165" s="231"/>
      <c r="X165" s="231"/>
      <c r="Y165" s="231"/>
      <c r="Z165" s="231"/>
      <c r="AA165" s="238"/>
      <c r="AT165" s="239" t="s">
        <v>182</v>
      </c>
      <c r="AU165" s="239" t="s">
        <v>130</v>
      </c>
      <c r="AV165" s="10" t="s">
        <v>130</v>
      </c>
      <c r="AW165" s="10" t="s">
        <v>36</v>
      </c>
      <c r="AX165" s="10" t="s">
        <v>79</v>
      </c>
      <c r="AY165" s="239" t="s">
        <v>174</v>
      </c>
    </row>
    <row r="166" s="10" customFormat="1" ht="16.5" customHeight="1">
      <c r="B166" s="230"/>
      <c r="C166" s="231"/>
      <c r="D166" s="231"/>
      <c r="E166" s="232" t="s">
        <v>22</v>
      </c>
      <c r="F166" s="240" t="s">
        <v>609</v>
      </c>
      <c r="G166" s="231"/>
      <c r="H166" s="231"/>
      <c r="I166" s="231"/>
      <c r="J166" s="231"/>
      <c r="K166" s="235">
        <v>3</v>
      </c>
      <c r="L166" s="231"/>
      <c r="M166" s="231"/>
      <c r="N166" s="231"/>
      <c r="O166" s="231"/>
      <c r="P166" s="231"/>
      <c r="Q166" s="231"/>
      <c r="R166" s="236"/>
      <c r="T166" s="237"/>
      <c r="U166" s="231"/>
      <c r="V166" s="231"/>
      <c r="W166" s="231"/>
      <c r="X166" s="231"/>
      <c r="Y166" s="231"/>
      <c r="Z166" s="231"/>
      <c r="AA166" s="238"/>
      <c r="AT166" s="239" t="s">
        <v>182</v>
      </c>
      <c r="AU166" s="239" t="s">
        <v>130</v>
      </c>
      <c r="AV166" s="10" t="s">
        <v>130</v>
      </c>
      <c r="AW166" s="10" t="s">
        <v>36</v>
      </c>
      <c r="AX166" s="10" t="s">
        <v>79</v>
      </c>
      <c r="AY166" s="239" t="s">
        <v>174</v>
      </c>
    </row>
    <row r="167" s="10" customFormat="1" ht="16.5" customHeight="1">
      <c r="B167" s="230"/>
      <c r="C167" s="231"/>
      <c r="D167" s="231"/>
      <c r="E167" s="232" t="s">
        <v>22</v>
      </c>
      <c r="F167" s="240" t="s">
        <v>610</v>
      </c>
      <c r="G167" s="231"/>
      <c r="H167" s="231"/>
      <c r="I167" s="231"/>
      <c r="J167" s="231"/>
      <c r="K167" s="235">
        <v>45</v>
      </c>
      <c r="L167" s="231"/>
      <c r="M167" s="231"/>
      <c r="N167" s="231"/>
      <c r="O167" s="231"/>
      <c r="P167" s="231"/>
      <c r="Q167" s="231"/>
      <c r="R167" s="236"/>
      <c r="T167" s="237"/>
      <c r="U167" s="231"/>
      <c r="V167" s="231"/>
      <c r="W167" s="231"/>
      <c r="X167" s="231"/>
      <c r="Y167" s="231"/>
      <c r="Z167" s="231"/>
      <c r="AA167" s="238"/>
      <c r="AT167" s="239" t="s">
        <v>182</v>
      </c>
      <c r="AU167" s="239" t="s">
        <v>130</v>
      </c>
      <c r="AV167" s="10" t="s">
        <v>130</v>
      </c>
      <c r="AW167" s="10" t="s">
        <v>36</v>
      </c>
      <c r="AX167" s="10" t="s">
        <v>79</v>
      </c>
      <c r="AY167" s="239" t="s">
        <v>174</v>
      </c>
    </row>
    <row r="168" s="1" customFormat="1" ht="25.5" customHeight="1">
      <c r="B168" s="46"/>
      <c r="C168" s="219" t="s">
        <v>290</v>
      </c>
      <c r="D168" s="219" t="s">
        <v>175</v>
      </c>
      <c r="E168" s="220" t="s">
        <v>521</v>
      </c>
      <c r="F168" s="221" t="s">
        <v>522</v>
      </c>
      <c r="G168" s="221"/>
      <c r="H168" s="221"/>
      <c r="I168" s="221"/>
      <c r="J168" s="222" t="s">
        <v>178</v>
      </c>
      <c r="K168" s="223">
        <v>68</v>
      </c>
      <c r="L168" s="224">
        <v>0</v>
      </c>
      <c r="M168" s="225"/>
      <c r="N168" s="226">
        <f>ROUND(L168*K168,2)</f>
        <v>0</v>
      </c>
      <c r="O168" s="226"/>
      <c r="P168" s="226"/>
      <c r="Q168" s="226"/>
      <c r="R168" s="48"/>
      <c r="T168" s="227" t="s">
        <v>22</v>
      </c>
      <c r="U168" s="56" t="s">
        <v>44</v>
      </c>
      <c r="V168" s="47"/>
      <c r="W168" s="228">
        <f>V168*K168</f>
        <v>0</v>
      </c>
      <c r="X168" s="228">
        <v>6.9999999999999994E-05</v>
      </c>
      <c r="Y168" s="228">
        <f>X168*K168</f>
        <v>0.0047599999999999995</v>
      </c>
      <c r="Z168" s="228">
        <v>0</v>
      </c>
      <c r="AA168" s="229">
        <f>Z168*K168</f>
        <v>0</v>
      </c>
      <c r="AR168" s="22" t="s">
        <v>232</v>
      </c>
      <c r="AT168" s="22" t="s">
        <v>175</v>
      </c>
      <c r="AU168" s="22" t="s">
        <v>130</v>
      </c>
      <c r="AY168" s="22" t="s">
        <v>174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22" t="s">
        <v>87</v>
      </c>
      <c r="BK168" s="142">
        <f>ROUND(L168*K168,2)</f>
        <v>0</v>
      </c>
      <c r="BL168" s="22" t="s">
        <v>232</v>
      </c>
      <c r="BM168" s="22" t="s">
        <v>611</v>
      </c>
    </row>
    <row r="169" s="1" customFormat="1" ht="25.5" customHeight="1">
      <c r="B169" s="46"/>
      <c r="C169" s="219" t="s">
        <v>294</v>
      </c>
      <c r="D169" s="219" t="s">
        <v>175</v>
      </c>
      <c r="E169" s="220" t="s">
        <v>525</v>
      </c>
      <c r="F169" s="221" t="s">
        <v>526</v>
      </c>
      <c r="G169" s="221"/>
      <c r="H169" s="221"/>
      <c r="I169" s="221"/>
      <c r="J169" s="222" t="s">
        <v>178</v>
      </c>
      <c r="K169" s="223">
        <v>68</v>
      </c>
      <c r="L169" s="224">
        <v>0</v>
      </c>
      <c r="M169" s="225"/>
      <c r="N169" s="226">
        <f>ROUND(L169*K169,2)</f>
        <v>0</v>
      </c>
      <c r="O169" s="226"/>
      <c r="P169" s="226"/>
      <c r="Q169" s="226"/>
      <c r="R169" s="48"/>
      <c r="T169" s="227" t="s">
        <v>22</v>
      </c>
      <c r="U169" s="56" t="s">
        <v>44</v>
      </c>
      <c r="V169" s="47"/>
      <c r="W169" s="228">
        <f>V169*K169</f>
        <v>0</v>
      </c>
      <c r="X169" s="228">
        <v>0.00013999999999999999</v>
      </c>
      <c r="Y169" s="228">
        <f>X169*K169</f>
        <v>0.0095199999999999989</v>
      </c>
      <c r="Z169" s="228">
        <v>0</v>
      </c>
      <c r="AA169" s="229">
        <f>Z169*K169</f>
        <v>0</v>
      </c>
      <c r="AR169" s="22" t="s">
        <v>232</v>
      </c>
      <c r="AT169" s="22" t="s">
        <v>175</v>
      </c>
      <c r="AU169" s="22" t="s">
        <v>130</v>
      </c>
      <c r="AY169" s="22" t="s">
        <v>174</v>
      </c>
      <c r="BE169" s="142">
        <f>IF(U169="základní",N169,0)</f>
        <v>0</v>
      </c>
      <c r="BF169" s="142">
        <f>IF(U169="snížená",N169,0)</f>
        <v>0</v>
      </c>
      <c r="BG169" s="142">
        <f>IF(U169="zákl. přenesená",N169,0)</f>
        <v>0</v>
      </c>
      <c r="BH169" s="142">
        <f>IF(U169="sníž. přenesená",N169,0)</f>
        <v>0</v>
      </c>
      <c r="BI169" s="142">
        <f>IF(U169="nulová",N169,0)</f>
        <v>0</v>
      </c>
      <c r="BJ169" s="22" t="s">
        <v>87</v>
      </c>
      <c r="BK169" s="142">
        <f>ROUND(L169*K169,2)</f>
        <v>0</v>
      </c>
      <c r="BL169" s="22" t="s">
        <v>232</v>
      </c>
      <c r="BM169" s="22" t="s">
        <v>612</v>
      </c>
    </row>
    <row r="170" s="1" customFormat="1" ht="25.5" customHeight="1">
      <c r="B170" s="46"/>
      <c r="C170" s="219" t="s">
        <v>305</v>
      </c>
      <c r="D170" s="219" t="s">
        <v>175</v>
      </c>
      <c r="E170" s="220" t="s">
        <v>529</v>
      </c>
      <c r="F170" s="221" t="s">
        <v>530</v>
      </c>
      <c r="G170" s="221"/>
      <c r="H170" s="221"/>
      <c r="I170" s="221"/>
      <c r="J170" s="222" t="s">
        <v>178</v>
      </c>
      <c r="K170" s="223">
        <v>68</v>
      </c>
      <c r="L170" s="224">
        <v>0</v>
      </c>
      <c r="M170" s="225"/>
      <c r="N170" s="226">
        <f>ROUND(L170*K170,2)</f>
        <v>0</v>
      </c>
      <c r="O170" s="226"/>
      <c r="P170" s="226"/>
      <c r="Q170" s="226"/>
      <c r="R170" s="48"/>
      <c r="T170" s="227" t="s">
        <v>22</v>
      </c>
      <c r="U170" s="56" t="s">
        <v>44</v>
      </c>
      <c r="V170" s="47"/>
      <c r="W170" s="228">
        <f>V170*K170</f>
        <v>0</v>
      </c>
      <c r="X170" s="228">
        <v>0.00012</v>
      </c>
      <c r="Y170" s="228">
        <f>X170*K170</f>
        <v>0.0081600000000000006</v>
      </c>
      <c r="Z170" s="228">
        <v>0</v>
      </c>
      <c r="AA170" s="229">
        <f>Z170*K170</f>
        <v>0</v>
      </c>
      <c r="AR170" s="22" t="s">
        <v>232</v>
      </c>
      <c r="AT170" s="22" t="s">
        <v>175</v>
      </c>
      <c r="AU170" s="22" t="s">
        <v>130</v>
      </c>
      <c r="AY170" s="22" t="s">
        <v>174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22" t="s">
        <v>87</v>
      </c>
      <c r="BK170" s="142">
        <f>ROUND(L170*K170,2)</f>
        <v>0</v>
      </c>
      <c r="BL170" s="22" t="s">
        <v>232</v>
      </c>
      <c r="BM170" s="22" t="s">
        <v>613</v>
      </c>
    </row>
    <row r="171" s="1" customFormat="1" ht="25.5" customHeight="1">
      <c r="B171" s="46"/>
      <c r="C171" s="219" t="s">
        <v>309</v>
      </c>
      <c r="D171" s="219" t="s">
        <v>175</v>
      </c>
      <c r="E171" s="220" t="s">
        <v>533</v>
      </c>
      <c r="F171" s="221" t="s">
        <v>534</v>
      </c>
      <c r="G171" s="221"/>
      <c r="H171" s="221"/>
      <c r="I171" s="221"/>
      <c r="J171" s="222" t="s">
        <v>178</v>
      </c>
      <c r="K171" s="223">
        <v>68</v>
      </c>
      <c r="L171" s="224">
        <v>0</v>
      </c>
      <c r="M171" s="225"/>
      <c r="N171" s="226">
        <f>ROUND(L171*K171,2)</f>
        <v>0</v>
      </c>
      <c r="O171" s="226"/>
      <c r="P171" s="226"/>
      <c r="Q171" s="226"/>
      <c r="R171" s="48"/>
      <c r="T171" s="227" t="s">
        <v>22</v>
      </c>
      <c r="U171" s="56" t="s">
        <v>44</v>
      </c>
      <c r="V171" s="47"/>
      <c r="W171" s="228">
        <f>V171*K171</f>
        <v>0</v>
      </c>
      <c r="X171" s="228">
        <v>0.00012</v>
      </c>
      <c r="Y171" s="228">
        <f>X171*K171</f>
        <v>0.0081600000000000006</v>
      </c>
      <c r="Z171" s="228">
        <v>0</v>
      </c>
      <c r="AA171" s="229">
        <f>Z171*K171</f>
        <v>0</v>
      </c>
      <c r="AR171" s="22" t="s">
        <v>232</v>
      </c>
      <c r="AT171" s="22" t="s">
        <v>175</v>
      </c>
      <c r="AU171" s="22" t="s">
        <v>130</v>
      </c>
      <c r="AY171" s="22" t="s">
        <v>174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22" t="s">
        <v>87</v>
      </c>
      <c r="BK171" s="142">
        <f>ROUND(L171*K171,2)</f>
        <v>0</v>
      </c>
      <c r="BL171" s="22" t="s">
        <v>232</v>
      </c>
      <c r="BM171" s="22" t="s">
        <v>614</v>
      </c>
    </row>
    <row r="172" s="1" customFormat="1" ht="25.5" customHeight="1">
      <c r="B172" s="46"/>
      <c r="C172" s="219" t="s">
        <v>313</v>
      </c>
      <c r="D172" s="219" t="s">
        <v>175</v>
      </c>
      <c r="E172" s="220" t="s">
        <v>615</v>
      </c>
      <c r="F172" s="221" t="s">
        <v>616</v>
      </c>
      <c r="G172" s="221"/>
      <c r="H172" s="221"/>
      <c r="I172" s="221"/>
      <c r="J172" s="222" t="s">
        <v>178</v>
      </c>
      <c r="K172" s="223">
        <v>30</v>
      </c>
      <c r="L172" s="224">
        <v>0</v>
      </c>
      <c r="M172" s="225"/>
      <c r="N172" s="226">
        <f>ROUND(L172*K172,2)</f>
        <v>0</v>
      </c>
      <c r="O172" s="226"/>
      <c r="P172" s="226"/>
      <c r="Q172" s="226"/>
      <c r="R172" s="48"/>
      <c r="T172" s="227" t="s">
        <v>22</v>
      </c>
      <c r="U172" s="56" t="s">
        <v>44</v>
      </c>
      <c r="V172" s="47"/>
      <c r="W172" s="228">
        <f>V172*K172</f>
        <v>0</v>
      </c>
      <c r="X172" s="228">
        <v>0.00010000000000000001</v>
      </c>
      <c r="Y172" s="228">
        <f>X172*K172</f>
        <v>0.0030000000000000001</v>
      </c>
      <c r="Z172" s="228">
        <v>0</v>
      </c>
      <c r="AA172" s="229">
        <f>Z172*K172</f>
        <v>0</v>
      </c>
      <c r="AR172" s="22" t="s">
        <v>232</v>
      </c>
      <c r="AT172" s="22" t="s">
        <v>175</v>
      </c>
      <c r="AU172" s="22" t="s">
        <v>130</v>
      </c>
      <c r="AY172" s="22" t="s">
        <v>174</v>
      </c>
      <c r="BE172" s="142">
        <f>IF(U172="základní",N172,0)</f>
        <v>0</v>
      </c>
      <c r="BF172" s="142">
        <f>IF(U172="snížená",N172,0)</f>
        <v>0</v>
      </c>
      <c r="BG172" s="142">
        <f>IF(U172="zákl. přenesená",N172,0)</f>
        <v>0</v>
      </c>
      <c r="BH172" s="142">
        <f>IF(U172="sníž. přenesená",N172,0)</f>
        <v>0</v>
      </c>
      <c r="BI172" s="142">
        <f>IF(U172="nulová",N172,0)</f>
        <v>0</v>
      </c>
      <c r="BJ172" s="22" t="s">
        <v>87</v>
      </c>
      <c r="BK172" s="142">
        <f>ROUND(L172*K172,2)</f>
        <v>0</v>
      </c>
      <c r="BL172" s="22" t="s">
        <v>232</v>
      </c>
      <c r="BM172" s="22" t="s">
        <v>617</v>
      </c>
    </row>
    <row r="173" s="10" customFormat="1" ht="16.5" customHeight="1">
      <c r="B173" s="230"/>
      <c r="C173" s="231"/>
      <c r="D173" s="231"/>
      <c r="E173" s="232" t="s">
        <v>22</v>
      </c>
      <c r="F173" s="233" t="s">
        <v>553</v>
      </c>
      <c r="G173" s="234"/>
      <c r="H173" s="234"/>
      <c r="I173" s="234"/>
      <c r="J173" s="231"/>
      <c r="K173" s="235">
        <v>30</v>
      </c>
      <c r="L173" s="231"/>
      <c r="M173" s="231"/>
      <c r="N173" s="231"/>
      <c r="O173" s="231"/>
      <c r="P173" s="231"/>
      <c r="Q173" s="231"/>
      <c r="R173" s="236"/>
      <c r="T173" s="237"/>
      <c r="U173" s="231"/>
      <c r="V173" s="231"/>
      <c r="W173" s="231"/>
      <c r="X173" s="231"/>
      <c r="Y173" s="231"/>
      <c r="Z173" s="231"/>
      <c r="AA173" s="238"/>
      <c r="AT173" s="239" t="s">
        <v>182</v>
      </c>
      <c r="AU173" s="239" t="s">
        <v>130</v>
      </c>
      <c r="AV173" s="10" t="s">
        <v>130</v>
      </c>
      <c r="AW173" s="10" t="s">
        <v>36</v>
      </c>
      <c r="AX173" s="10" t="s">
        <v>87</v>
      </c>
      <c r="AY173" s="239" t="s">
        <v>174</v>
      </c>
    </row>
    <row r="174" s="1" customFormat="1" ht="25.5" customHeight="1">
      <c r="B174" s="46"/>
      <c r="C174" s="219" t="s">
        <v>317</v>
      </c>
      <c r="D174" s="219" t="s">
        <v>175</v>
      </c>
      <c r="E174" s="220" t="s">
        <v>618</v>
      </c>
      <c r="F174" s="221" t="s">
        <v>619</v>
      </c>
      <c r="G174" s="221"/>
      <c r="H174" s="221"/>
      <c r="I174" s="221"/>
      <c r="J174" s="222" t="s">
        <v>178</v>
      </c>
      <c r="K174" s="223">
        <v>30</v>
      </c>
      <c r="L174" s="224">
        <v>0</v>
      </c>
      <c r="M174" s="225"/>
      <c r="N174" s="226">
        <f>ROUND(L174*K174,2)</f>
        <v>0</v>
      </c>
      <c r="O174" s="226"/>
      <c r="P174" s="226"/>
      <c r="Q174" s="226"/>
      <c r="R174" s="48"/>
      <c r="T174" s="227" t="s">
        <v>22</v>
      </c>
      <c r="U174" s="56" t="s">
        <v>44</v>
      </c>
      <c r="V174" s="47"/>
      <c r="W174" s="228">
        <f>V174*K174</f>
        <v>0</v>
      </c>
      <c r="X174" s="228">
        <v>0.00017000000000000001</v>
      </c>
      <c r="Y174" s="228">
        <f>X174*K174</f>
        <v>0.0051000000000000004</v>
      </c>
      <c r="Z174" s="228">
        <v>0</v>
      </c>
      <c r="AA174" s="229">
        <f>Z174*K174</f>
        <v>0</v>
      </c>
      <c r="AR174" s="22" t="s">
        <v>232</v>
      </c>
      <c r="AT174" s="22" t="s">
        <v>175</v>
      </c>
      <c r="AU174" s="22" t="s">
        <v>130</v>
      </c>
      <c r="AY174" s="22" t="s">
        <v>174</v>
      </c>
      <c r="BE174" s="142">
        <f>IF(U174="základní",N174,0)</f>
        <v>0</v>
      </c>
      <c r="BF174" s="142">
        <f>IF(U174="snížená",N174,0)</f>
        <v>0</v>
      </c>
      <c r="BG174" s="142">
        <f>IF(U174="zákl. přenesená",N174,0)</f>
        <v>0</v>
      </c>
      <c r="BH174" s="142">
        <f>IF(U174="sníž. přenesená",N174,0)</f>
        <v>0</v>
      </c>
      <c r="BI174" s="142">
        <f>IF(U174="nulová",N174,0)</f>
        <v>0</v>
      </c>
      <c r="BJ174" s="22" t="s">
        <v>87</v>
      </c>
      <c r="BK174" s="142">
        <f>ROUND(L174*K174,2)</f>
        <v>0</v>
      </c>
      <c r="BL174" s="22" t="s">
        <v>232</v>
      </c>
      <c r="BM174" s="22" t="s">
        <v>620</v>
      </c>
    </row>
    <row r="175" s="1" customFormat="1" ht="38.25" customHeight="1">
      <c r="B175" s="46"/>
      <c r="C175" s="219" t="s">
        <v>321</v>
      </c>
      <c r="D175" s="219" t="s">
        <v>175</v>
      </c>
      <c r="E175" s="220" t="s">
        <v>621</v>
      </c>
      <c r="F175" s="221" t="s">
        <v>622</v>
      </c>
      <c r="G175" s="221"/>
      <c r="H175" s="221"/>
      <c r="I175" s="221"/>
      <c r="J175" s="222" t="s">
        <v>178</v>
      </c>
      <c r="K175" s="223">
        <v>30</v>
      </c>
      <c r="L175" s="224">
        <v>0</v>
      </c>
      <c r="M175" s="225"/>
      <c r="N175" s="226">
        <f>ROUND(L175*K175,2)</f>
        <v>0</v>
      </c>
      <c r="O175" s="226"/>
      <c r="P175" s="226"/>
      <c r="Q175" s="226"/>
      <c r="R175" s="48"/>
      <c r="T175" s="227" t="s">
        <v>22</v>
      </c>
      <c r="U175" s="56" t="s">
        <v>44</v>
      </c>
      <c r="V175" s="47"/>
      <c r="W175" s="228">
        <f>V175*K175</f>
        <v>0</v>
      </c>
      <c r="X175" s="228">
        <v>0.0023999999999999998</v>
      </c>
      <c r="Y175" s="228">
        <f>X175*K175</f>
        <v>0.071999999999999995</v>
      </c>
      <c r="Z175" s="228">
        <v>0</v>
      </c>
      <c r="AA175" s="229">
        <f>Z175*K175</f>
        <v>0</v>
      </c>
      <c r="AR175" s="22" t="s">
        <v>232</v>
      </c>
      <c r="AT175" s="22" t="s">
        <v>175</v>
      </c>
      <c r="AU175" s="22" t="s">
        <v>130</v>
      </c>
      <c r="AY175" s="22" t="s">
        <v>174</v>
      </c>
      <c r="BE175" s="142">
        <f>IF(U175="základní",N175,0)</f>
        <v>0</v>
      </c>
      <c r="BF175" s="142">
        <f>IF(U175="snížená",N175,0)</f>
        <v>0</v>
      </c>
      <c r="BG175" s="142">
        <f>IF(U175="zákl. přenesená",N175,0)</f>
        <v>0</v>
      </c>
      <c r="BH175" s="142">
        <f>IF(U175="sníž. přenesená",N175,0)</f>
        <v>0</v>
      </c>
      <c r="BI175" s="142">
        <f>IF(U175="nulová",N175,0)</f>
        <v>0</v>
      </c>
      <c r="BJ175" s="22" t="s">
        <v>87</v>
      </c>
      <c r="BK175" s="142">
        <f>ROUND(L175*K175,2)</f>
        <v>0</v>
      </c>
      <c r="BL175" s="22" t="s">
        <v>232</v>
      </c>
      <c r="BM175" s="22" t="s">
        <v>623</v>
      </c>
    </row>
    <row r="176" s="9" customFormat="1" ht="29.88" customHeight="1">
      <c r="B176" s="205"/>
      <c r="C176" s="206"/>
      <c r="D176" s="216" t="s">
        <v>543</v>
      </c>
      <c r="E176" s="216"/>
      <c r="F176" s="216"/>
      <c r="G176" s="216"/>
      <c r="H176" s="216"/>
      <c r="I176" s="216"/>
      <c r="J176" s="216"/>
      <c r="K176" s="216"/>
      <c r="L176" s="216"/>
      <c r="M176" s="216"/>
      <c r="N176" s="241">
        <f>BK176</f>
        <v>0</v>
      </c>
      <c r="O176" s="242"/>
      <c r="P176" s="242"/>
      <c r="Q176" s="242"/>
      <c r="R176" s="209"/>
      <c r="T176" s="210"/>
      <c r="U176" s="206"/>
      <c r="V176" s="206"/>
      <c r="W176" s="211">
        <f>SUM(W177:W179)</f>
        <v>0</v>
      </c>
      <c r="X176" s="206"/>
      <c r="Y176" s="211">
        <f>SUM(Y177:Y179)</f>
        <v>0.051999999999999998</v>
      </c>
      <c r="Z176" s="206"/>
      <c r="AA176" s="212">
        <f>SUM(AA177:AA179)</f>
        <v>0</v>
      </c>
      <c r="AR176" s="213" t="s">
        <v>130</v>
      </c>
      <c r="AT176" s="214" t="s">
        <v>78</v>
      </c>
      <c r="AU176" s="214" t="s">
        <v>87</v>
      </c>
      <c r="AY176" s="213" t="s">
        <v>174</v>
      </c>
      <c r="BK176" s="215">
        <f>SUM(BK177:BK179)</f>
        <v>0</v>
      </c>
    </row>
    <row r="177" s="1" customFormat="1" ht="38.25" customHeight="1">
      <c r="B177" s="46"/>
      <c r="C177" s="219" t="s">
        <v>238</v>
      </c>
      <c r="D177" s="219" t="s">
        <v>175</v>
      </c>
      <c r="E177" s="220" t="s">
        <v>624</v>
      </c>
      <c r="F177" s="221" t="s">
        <v>625</v>
      </c>
      <c r="G177" s="221"/>
      <c r="H177" s="221"/>
      <c r="I177" s="221"/>
      <c r="J177" s="222" t="s">
        <v>178</v>
      </c>
      <c r="K177" s="223">
        <v>400</v>
      </c>
      <c r="L177" s="224">
        <v>0</v>
      </c>
      <c r="M177" s="225"/>
      <c r="N177" s="226">
        <f>ROUND(L177*K177,2)</f>
        <v>0</v>
      </c>
      <c r="O177" s="226"/>
      <c r="P177" s="226"/>
      <c r="Q177" s="226"/>
      <c r="R177" s="48"/>
      <c r="T177" s="227" t="s">
        <v>22</v>
      </c>
      <c r="U177" s="56" t="s">
        <v>44</v>
      </c>
      <c r="V177" s="47"/>
      <c r="W177" s="228">
        <f>V177*K177</f>
        <v>0</v>
      </c>
      <c r="X177" s="228">
        <v>0.00012999999999999999</v>
      </c>
      <c r="Y177" s="228">
        <f>X177*K177</f>
        <v>0.051999999999999998</v>
      </c>
      <c r="Z177" s="228">
        <v>0</v>
      </c>
      <c r="AA177" s="229">
        <f>Z177*K177</f>
        <v>0</v>
      </c>
      <c r="AR177" s="22" t="s">
        <v>232</v>
      </c>
      <c r="AT177" s="22" t="s">
        <v>175</v>
      </c>
      <c r="AU177" s="22" t="s">
        <v>130</v>
      </c>
      <c r="AY177" s="22" t="s">
        <v>174</v>
      </c>
      <c r="BE177" s="142">
        <f>IF(U177="základní",N177,0)</f>
        <v>0</v>
      </c>
      <c r="BF177" s="142">
        <f>IF(U177="snížená",N177,0)</f>
        <v>0</v>
      </c>
      <c r="BG177" s="142">
        <f>IF(U177="zákl. přenesená",N177,0)</f>
        <v>0</v>
      </c>
      <c r="BH177" s="142">
        <f>IF(U177="sníž. přenesená",N177,0)</f>
        <v>0</v>
      </c>
      <c r="BI177" s="142">
        <f>IF(U177="nulová",N177,0)</f>
        <v>0</v>
      </c>
      <c r="BJ177" s="22" t="s">
        <v>87</v>
      </c>
      <c r="BK177" s="142">
        <f>ROUND(L177*K177,2)</f>
        <v>0</v>
      </c>
      <c r="BL177" s="22" t="s">
        <v>232</v>
      </c>
      <c r="BM177" s="22" t="s">
        <v>626</v>
      </c>
    </row>
    <row r="178" s="10" customFormat="1" ht="16.5" customHeight="1">
      <c r="B178" s="230"/>
      <c r="C178" s="231"/>
      <c r="D178" s="231"/>
      <c r="E178" s="232" t="s">
        <v>22</v>
      </c>
      <c r="F178" s="233" t="s">
        <v>627</v>
      </c>
      <c r="G178" s="234"/>
      <c r="H178" s="234"/>
      <c r="I178" s="234"/>
      <c r="J178" s="231"/>
      <c r="K178" s="235">
        <v>100</v>
      </c>
      <c r="L178" s="231"/>
      <c r="M178" s="231"/>
      <c r="N178" s="231"/>
      <c r="O178" s="231"/>
      <c r="P178" s="231"/>
      <c r="Q178" s="231"/>
      <c r="R178" s="236"/>
      <c r="T178" s="237"/>
      <c r="U178" s="231"/>
      <c r="V178" s="231"/>
      <c r="W178" s="231"/>
      <c r="X178" s="231"/>
      <c r="Y178" s="231"/>
      <c r="Z178" s="231"/>
      <c r="AA178" s="238"/>
      <c r="AT178" s="239" t="s">
        <v>182</v>
      </c>
      <c r="AU178" s="239" t="s">
        <v>130</v>
      </c>
      <c r="AV178" s="10" t="s">
        <v>130</v>
      </c>
      <c r="AW178" s="10" t="s">
        <v>36</v>
      </c>
      <c r="AX178" s="10" t="s">
        <v>79</v>
      </c>
      <c r="AY178" s="239" t="s">
        <v>174</v>
      </c>
    </row>
    <row r="179" s="10" customFormat="1" ht="16.5" customHeight="1">
      <c r="B179" s="230"/>
      <c r="C179" s="231"/>
      <c r="D179" s="231"/>
      <c r="E179" s="232" t="s">
        <v>22</v>
      </c>
      <c r="F179" s="240" t="s">
        <v>628</v>
      </c>
      <c r="G179" s="231"/>
      <c r="H179" s="231"/>
      <c r="I179" s="231"/>
      <c r="J179" s="231"/>
      <c r="K179" s="235">
        <v>300</v>
      </c>
      <c r="L179" s="231"/>
      <c r="M179" s="231"/>
      <c r="N179" s="231"/>
      <c r="O179" s="231"/>
      <c r="P179" s="231"/>
      <c r="Q179" s="231"/>
      <c r="R179" s="236"/>
      <c r="T179" s="237"/>
      <c r="U179" s="231"/>
      <c r="V179" s="231"/>
      <c r="W179" s="231"/>
      <c r="X179" s="231"/>
      <c r="Y179" s="231"/>
      <c r="Z179" s="231"/>
      <c r="AA179" s="238"/>
      <c r="AT179" s="239" t="s">
        <v>182</v>
      </c>
      <c r="AU179" s="239" t="s">
        <v>130</v>
      </c>
      <c r="AV179" s="10" t="s">
        <v>130</v>
      </c>
      <c r="AW179" s="10" t="s">
        <v>36</v>
      </c>
      <c r="AX179" s="10" t="s">
        <v>79</v>
      </c>
      <c r="AY179" s="239" t="s">
        <v>174</v>
      </c>
    </row>
    <row r="180" s="1" customFormat="1" ht="49.92" customHeight="1">
      <c r="B180" s="46"/>
      <c r="C180" s="47"/>
      <c r="D180" s="207" t="s">
        <v>536</v>
      </c>
      <c r="E180" s="47"/>
      <c r="F180" s="47"/>
      <c r="G180" s="47"/>
      <c r="H180" s="47"/>
      <c r="I180" s="47"/>
      <c r="J180" s="47"/>
      <c r="K180" s="47"/>
      <c r="L180" s="47"/>
      <c r="M180" s="47"/>
      <c r="N180" s="208">
        <f>BK180</f>
        <v>0</v>
      </c>
      <c r="O180" s="178"/>
      <c r="P180" s="178"/>
      <c r="Q180" s="178"/>
      <c r="R180" s="48"/>
      <c r="T180" s="193"/>
      <c r="U180" s="72"/>
      <c r="V180" s="72"/>
      <c r="W180" s="72"/>
      <c r="X180" s="72"/>
      <c r="Y180" s="72"/>
      <c r="Z180" s="72"/>
      <c r="AA180" s="74"/>
      <c r="AT180" s="22" t="s">
        <v>78</v>
      </c>
      <c r="AU180" s="22" t="s">
        <v>79</v>
      </c>
      <c r="AY180" s="22" t="s">
        <v>537</v>
      </c>
      <c r="BK180" s="142">
        <v>0</v>
      </c>
    </row>
    <row r="181" s="1" customFormat="1" ht="6.96" customHeight="1">
      <c r="B181" s="75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7"/>
    </row>
  </sheetData>
  <sheetProtection sheet="1" formatColumns="0" formatRows="0" objects="1" scenarios="1" spinCount="10" saltValue="rdrbCc9SxEwCnnIuILZ1kaJ3STE50MasUx8ReGyQi23B34HJUP9X9H2WVcxA6GU6/mvXD1b4CZqE1CXDR5Fd2g==" hashValue="OIUEpV+WjgV7uRgFTg+2UjOmXT1DhVS3KDaWn3+sYtbWbHKylGaHhUTnnoiPuG8oVdgGszgzdwY5U4iSX49Cag==" algorithmName="SHA-512" password="CC35"/>
  <mergeCells count="192">
    <mergeCell ref="F179:I179"/>
    <mergeCell ref="F177:I177"/>
    <mergeCell ref="L177:M177"/>
    <mergeCell ref="N177:Q177"/>
    <mergeCell ref="F178:I178"/>
    <mergeCell ref="N176:Q176"/>
    <mergeCell ref="N180:Q180"/>
    <mergeCell ref="F166:I166"/>
    <mergeCell ref="F168:I168"/>
    <mergeCell ref="F167:I167"/>
    <mergeCell ref="L168:M168"/>
    <mergeCell ref="N168:Q168"/>
    <mergeCell ref="L169:M169"/>
    <mergeCell ref="N169:Q169"/>
    <mergeCell ref="L170:M170"/>
    <mergeCell ref="N170:Q170"/>
    <mergeCell ref="L171:M171"/>
    <mergeCell ref="N171:Q171"/>
    <mergeCell ref="L172:M172"/>
    <mergeCell ref="N172:Q172"/>
    <mergeCell ref="F169:I169"/>
    <mergeCell ref="F172:I172"/>
    <mergeCell ref="F171:I171"/>
    <mergeCell ref="F170:I170"/>
    <mergeCell ref="F173:I173"/>
    <mergeCell ref="F174:I174"/>
    <mergeCell ref="L174:M174"/>
    <mergeCell ref="N174:Q174"/>
    <mergeCell ref="F175:I175"/>
    <mergeCell ref="L175:M175"/>
    <mergeCell ref="N175:Q175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N102:Q102"/>
    <mergeCell ref="N103:Q103"/>
    <mergeCell ref="N104:Q104"/>
    <mergeCell ref="N105:Q105"/>
    <mergeCell ref="N106:Q106"/>
    <mergeCell ref="N107:Q107"/>
    <mergeCell ref="N108:Q108"/>
    <mergeCell ref="L110:Q110"/>
    <mergeCell ref="D103:H103"/>
    <mergeCell ref="D106:H106"/>
    <mergeCell ref="D104:H104"/>
    <mergeCell ref="D105:H105"/>
    <mergeCell ref="D107:H107"/>
    <mergeCell ref="C116:Q116"/>
    <mergeCell ref="F118:P118"/>
    <mergeCell ref="F119:P119"/>
    <mergeCell ref="M121:P121"/>
    <mergeCell ref="M123:Q123"/>
    <mergeCell ref="M124:Q124"/>
    <mergeCell ref="F126:I126"/>
    <mergeCell ref="F130:I130"/>
    <mergeCell ref="L126:M126"/>
    <mergeCell ref="N126:Q126"/>
    <mergeCell ref="L130:M130"/>
    <mergeCell ref="N130:Q130"/>
    <mergeCell ref="F131:I131"/>
    <mergeCell ref="L131:M131"/>
    <mergeCell ref="N131:Q131"/>
    <mergeCell ref="N127:Q127"/>
    <mergeCell ref="N128:Q128"/>
    <mergeCell ref="N129:Q129"/>
    <mergeCell ref="N132:Q132"/>
    <mergeCell ref="F133:I133"/>
    <mergeCell ref="F136:I136"/>
    <mergeCell ref="L133:M133"/>
    <mergeCell ref="N133:Q133"/>
    <mergeCell ref="F134:I134"/>
    <mergeCell ref="F135:I135"/>
    <mergeCell ref="L135:M135"/>
    <mergeCell ref="N135:Q135"/>
    <mergeCell ref="L136:M136"/>
    <mergeCell ref="N136:Q136"/>
    <mergeCell ref="L137:M137"/>
    <mergeCell ref="N137:Q137"/>
    <mergeCell ref="L138:M138"/>
    <mergeCell ref="N138:Q138"/>
    <mergeCell ref="F137:I137"/>
    <mergeCell ref="F140:I140"/>
    <mergeCell ref="F138:I138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N139:Q139"/>
    <mergeCell ref="N143:Q143"/>
    <mergeCell ref="F144:I144"/>
    <mergeCell ref="F147:I147"/>
    <mergeCell ref="L144:M144"/>
    <mergeCell ref="N144:Q144"/>
    <mergeCell ref="L147:M147"/>
    <mergeCell ref="N147:Q147"/>
    <mergeCell ref="F148:I148"/>
    <mergeCell ref="L148:M148"/>
    <mergeCell ref="N148:Q148"/>
    <mergeCell ref="L149:M149"/>
    <mergeCell ref="N149:Q149"/>
    <mergeCell ref="N145:Q145"/>
    <mergeCell ref="N146:Q146"/>
    <mergeCell ref="F149:I149"/>
    <mergeCell ref="F152:I152"/>
    <mergeCell ref="F151:I151"/>
    <mergeCell ref="L151:M151"/>
    <mergeCell ref="N151:Q151"/>
    <mergeCell ref="L152:M152"/>
    <mergeCell ref="N152:Q152"/>
    <mergeCell ref="N150:Q150"/>
    <mergeCell ref="N153:Q153"/>
    <mergeCell ref="F154:I154"/>
    <mergeCell ref="F157:I157"/>
    <mergeCell ref="L154:M154"/>
    <mergeCell ref="N154:Q154"/>
    <mergeCell ref="F155:I155"/>
    <mergeCell ref="L155:M155"/>
    <mergeCell ref="N155:Q155"/>
    <mergeCell ref="F156:I156"/>
    <mergeCell ref="L157:M157"/>
    <mergeCell ref="N157:Q157"/>
    <mergeCell ref="L158:M158"/>
    <mergeCell ref="N158:Q158"/>
    <mergeCell ref="F158:I158"/>
    <mergeCell ref="F161:I161"/>
    <mergeCell ref="F160:I160"/>
    <mergeCell ref="L160:M160"/>
    <mergeCell ref="N160:Q160"/>
    <mergeCell ref="L161:M161"/>
    <mergeCell ref="N161:Q161"/>
    <mergeCell ref="F162:I162"/>
    <mergeCell ref="L162:M162"/>
    <mergeCell ref="N162:Q162"/>
    <mergeCell ref="N159:Q159"/>
    <mergeCell ref="F164:I164"/>
    <mergeCell ref="L164:M164"/>
    <mergeCell ref="N164:Q164"/>
    <mergeCell ref="F165:I165"/>
    <mergeCell ref="N163:Q163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94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629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N105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(SUM(BE105:BE112)+SUM(BE130:BE194))</f>
        <v>0</v>
      </c>
      <c r="I32" s="47"/>
      <c r="J32" s="47"/>
      <c r="K32" s="47"/>
      <c r="L32" s="47"/>
      <c r="M32" s="162">
        <f>ROUND((SUM(BE105:BE112)+SUM(BE130:BE194)),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(SUM(BF105:BF112)+SUM(BF130:BF194))</f>
        <v>0</v>
      </c>
      <c r="I33" s="47"/>
      <c r="J33" s="47"/>
      <c r="K33" s="47"/>
      <c r="L33" s="47"/>
      <c r="M33" s="162">
        <f>ROUND((SUM(BF105:BF112)+SUM(BF130:BF194)),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(SUM(BG105:BG112)+SUM(BG130:BG194))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(SUM(BH105:BH112)+SUM(BH130:BH194))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(SUM(BI105:BI112)+SUM(BI130:BI194))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SO 01.2 - Půdorys patra na kótě 168,5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N130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141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N131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630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N132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142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N135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143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N138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144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N142</f>
        <v>0</v>
      </c>
      <c r="O93" s="182"/>
      <c r="P93" s="182"/>
      <c r="Q93" s="182"/>
      <c r="R93" s="183"/>
      <c r="T93" s="184"/>
      <c r="U93" s="184"/>
    </row>
    <row r="94" s="7" customFormat="1" ht="19.92" customHeight="1">
      <c r="B94" s="181"/>
      <c r="C94" s="182"/>
      <c r="D94" s="136" t="s">
        <v>145</v>
      </c>
      <c r="E94" s="182"/>
      <c r="F94" s="182"/>
      <c r="G94" s="182"/>
      <c r="H94" s="182"/>
      <c r="I94" s="182"/>
      <c r="J94" s="182"/>
      <c r="K94" s="182"/>
      <c r="L94" s="182"/>
      <c r="M94" s="182"/>
      <c r="N94" s="138">
        <f>N146</f>
        <v>0</v>
      </c>
      <c r="O94" s="182"/>
      <c r="P94" s="182"/>
      <c r="Q94" s="182"/>
      <c r="R94" s="183"/>
      <c r="T94" s="184"/>
      <c r="U94" s="184"/>
    </row>
    <row r="95" s="6" customFormat="1" ht="24.96" customHeight="1">
      <c r="B95" s="175"/>
      <c r="C95" s="176"/>
      <c r="D95" s="177" t="s">
        <v>146</v>
      </c>
      <c r="E95" s="176"/>
      <c r="F95" s="176"/>
      <c r="G95" s="176"/>
      <c r="H95" s="176"/>
      <c r="I95" s="176"/>
      <c r="J95" s="176"/>
      <c r="K95" s="176"/>
      <c r="L95" s="176"/>
      <c r="M95" s="176"/>
      <c r="N95" s="178">
        <f>N148</f>
        <v>0</v>
      </c>
      <c r="O95" s="176"/>
      <c r="P95" s="176"/>
      <c r="Q95" s="176"/>
      <c r="R95" s="179"/>
      <c r="T95" s="180"/>
      <c r="U95" s="180"/>
    </row>
    <row r="96" s="7" customFormat="1" ht="19.92" customHeight="1">
      <c r="B96" s="181"/>
      <c r="C96" s="182"/>
      <c r="D96" s="136" t="s">
        <v>631</v>
      </c>
      <c r="E96" s="182"/>
      <c r="F96" s="182"/>
      <c r="G96" s="182"/>
      <c r="H96" s="182"/>
      <c r="I96" s="182"/>
      <c r="J96" s="182"/>
      <c r="K96" s="182"/>
      <c r="L96" s="182"/>
      <c r="M96" s="182"/>
      <c r="N96" s="138">
        <f>N149</f>
        <v>0</v>
      </c>
      <c r="O96" s="182"/>
      <c r="P96" s="182"/>
      <c r="Q96" s="182"/>
      <c r="R96" s="183"/>
      <c r="T96" s="184"/>
      <c r="U96" s="184"/>
    </row>
    <row r="97" s="7" customFormat="1" ht="19.92" customHeight="1">
      <c r="B97" s="181"/>
      <c r="C97" s="182"/>
      <c r="D97" s="136" t="s">
        <v>149</v>
      </c>
      <c r="E97" s="182"/>
      <c r="F97" s="182"/>
      <c r="G97" s="182"/>
      <c r="H97" s="182"/>
      <c r="I97" s="182"/>
      <c r="J97" s="182"/>
      <c r="K97" s="182"/>
      <c r="L97" s="182"/>
      <c r="M97" s="182"/>
      <c r="N97" s="138">
        <f>N152</f>
        <v>0</v>
      </c>
      <c r="O97" s="182"/>
      <c r="P97" s="182"/>
      <c r="Q97" s="182"/>
      <c r="R97" s="183"/>
      <c r="T97" s="184"/>
      <c r="U97" s="184"/>
    </row>
    <row r="98" s="7" customFormat="1" ht="19.92" customHeight="1">
      <c r="B98" s="181"/>
      <c r="C98" s="182"/>
      <c r="D98" s="136" t="s">
        <v>539</v>
      </c>
      <c r="E98" s="182"/>
      <c r="F98" s="182"/>
      <c r="G98" s="182"/>
      <c r="H98" s="182"/>
      <c r="I98" s="182"/>
      <c r="J98" s="182"/>
      <c r="K98" s="182"/>
      <c r="L98" s="182"/>
      <c r="M98" s="182"/>
      <c r="N98" s="138">
        <f>N159</f>
        <v>0</v>
      </c>
      <c r="O98" s="182"/>
      <c r="P98" s="182"/>
      <c r="Q98" s="182"/>
      <c r="R98" s="183"/>
      <c r="T98" s="184"/>
      <c r="U98" s="184"/>
    </row>
    <row r="99" s="7" customFormat="1" ht="19.92" customHeight="1">
      <c r="B99" s="181"/>
      <c r="C99" s="182"/>
      <c r="D99" s="136" t="s">
        <v>540</v>
      </c>
      <c r="E99" s="182"/>
      <c r="F99" s="182"/>
      <c r="G99" s="182"/>
      <c r="H99" s="182"/>
      <c r="I99" s="182"/>
      <c r="J99" s="182"/>
      <c r="K99" s="182"/>
      <c r="L99" s="182"/>
      <c r="M99" s="182"/>
      <c r="N99" s="138">
        <f>N163</f>
        <v>0</v>
      </c>
      <c r="O99" s="182"/>
      <c r="P99" s="182"/>
      <c r="Q99" s="182"/>
      <c r="R99" s="183"/>
      <c r="T99" s="184"/>
      <c r="U99" s="184"/>
    </row>
    <row r="100" s="7" customFormat="1" ht="19.92" customHeight="1">
      <c r="B100" s="181"/>
      <c r="C100" s="182"/>
      <c r="D100" s="136" t="s">
        <v>541</v>
      </c>
      <c r="E100" s="182"/>
      <c r="F100" s="182"/>
      <c r="G100" s="182"/>
      <c r="H100" s="182"/>
      <c r="I100" s="182"/>
      <c r="J100" s="182"/>
      <c r="K100" s="182"/>
      <c r="L100" s="182"/>
      <c r="M100" s="182"/>
      <c r="N100" s="138">
        <f>N166</f>
        <v>0</v>
      </c>
      <c r="O100" s="182"/>
      <c r="P100" s="182"/>
      <c r="Q100" s="182"/>
      <c r="R100" s="183"/>
      <c r="T100" s="184"/>
      <c r="U100" s="184"/>
    </row>
    <row r="101" s="7" customFormat="1" ht="19.92" customHeight="1">
      <c r="B101" s="181"/>
      <c r="C101" s="182"/>
      <c r="D101" s="136" t="s">
        <v>542</v>
      </c>
      <c r="E101" s="182"/>
      <c r="F101" s="182"/>
      <c r="G101" s="182"/>
      <c r="H101" s="182"/>
      <c r="I101" s="182"/>
      <c r="J101" s="182"/>
      <c r="K101" s="182"/>
      <c r="L101" s="182"/>
      <c r="M101" s="182"/>
      <c r="N101" s="138">
        <f>N173</f>
        <v>0</v>
      </c>
      <c r="O101" s="182"/>
      <c r="P101" s="182"/>
      <c r="Q101" s="182"/>
      <c r="R101" s="183"/>
      <c r="T101" s="184"/>
      <c r="U101" s="184"/>
    </row>
    <row r="102" s="7" customFormat="1" ht="19.92" customHeight="1">
      <c r="B102" s="181"/>
      <c r="C102" s="182"/>
      <c r="D102" s="136" t="s">
        <v>151</v>
      </c>
      <c r="E102" s="182"/>
      <c r="F102" s="182"/>
      <c r="G102" s="182"/>
      <c r="H102" s="182"/>
      <c r="I102" s="182"/>
      <c r="J102" s="182"/>
      <c r="K102" s="182"/>
      <c r="L102" s="182"/>
      <c r="M102" s="182"/>
      <c r="N102" s="138">
        <f>N182</f>
        <v>0</v>
      </c>
      <c r="O102" s="182"/>
      <c r="P102" s="182"/>
      <c r="Q102" s="182"/>
      <c r="R102" s="183"/>
      <c r="T102" s="184"/>
      <c r="U102" s="184"/>
    </row>
    <row r="103" s="7" customFormat="1" ht="19.92" customHeight="1">
      <c r="B103" s="181"/>
      <c r="C103" s="182"/>
      <c r="D103" s="136" t="s">
        <v>543</v>
      </c>
      <c r="E103" s="182"/>
      <c r="F103" s="182"/>
      <c r="G103" s="182"/>
      <c r="H103" s="182"/>
      <c r="I103" s="182"/>
      <c r="J103" s="182"/>
      <c r="K103" s="182"/>
      <c r="L103" s="182"/>
      <c r="M103" s="182"/>
      <c r="N103" s="138">
        <f>N191</f>
        <v>0</v>
      </c>
      <c r="O103" s="182"/>
      <c r="P103" s="182"/>
      <c r="Q103" s="182"/>
      <c r="R103" s="183"/>
      <c r="T103" s="184"/>
      <c r="U103" s="184"/>
    </row>
    <row r="104" s="1" customFormat="1" ht="21.84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8"/>
      <c r="T104" s="171"/>
      <c r="U104" s="171"/>
    </row>
    <row r="105" s="1" customFormat="1" ht="29.28" customHeight="1">
      <c r="B105" s="46"/>
      <c r="C105" s="173" t="s">
        <v>152</v>
      </c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174">
        <f>ROUND(N106+N107+N108+N109+N110+N111,2)</f>
        <v>0</v>
      </c>
      <c r="O105" s="185"/>
      <c r="P105" s="185"/>
      <c r="Q105" s="185"/>
      <c r="R105" s="48"/>
      <c r="T105" s="186"/>
      <c r="U105" s="187" t="s">
        <v>43</v>
      </c>
    </row>
    <row r="106" s="1" customFormat="1" ht="18" customHeight="1">
      <c r="B106" s="46"/>
      <c r="C106" s="47"/>
      <c r="D106" s="143" t="s">
        <v>153</v>
      </c>
      <c r="E106" s="136"/>
      <c r="F106" s="136"/>
      <c r="G106" s="136"/>
      <c r="H106" s="136"/>
      <c r="I106" s="47"/>
      <c r="J106" s="47"/>
      <c r="K106" s="47"/>
      <c r="L106" s="47"/>
      <c r="M106" s="47"/>
      <c r="N106" s="137">
        <f>ROUND(N88*T106,2)</f>
        <v>0</v>
      </c>
      <c r="O106" s="138"/>
      <c r="P106" s="138"/>
      <c r="Q106" s="138"/>
      <c r="R106" s="48"/>
      <c r="S106" s="188"/>
      <c r="T106" s="189"/>
      <c r="U106" s="190" t="s">
        <v>44</v>
      </c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91" t="s">
        <v>113</v>
      </c>
      <c r="AZ106" s="188"/>
      <c r="BA106" s="188"/>
      <c r="BB106" s="188"/>
      <c r="BC106" s="188"/>
      <c r="BD106" s="188"/>
      <c r="BE106" s="192">
        <f>IF(U106="základní",N106,0)</f>
        <v>0</v>
      </c>
      <c r="BF106" s="192">
        <f>IF(U106="snížená",N106,0)</f>
        <v>0</v>
      </c>
      <c r="BG106" s="192">
        <f>IF(U106="zákl. přenesená",N106,0)</f>
        <v>0</v>
      </c>
      <c r="BH106" s="192">
        <f>IF(U106="sníž. přenesená",N106,0)</f>
        <v>0</v>
      </c>
      <c r="BI106" s="192">
        <f>IF(U106="nulová",N106,0)</f>
        <v>0</v>
      </c>
      <c r="BJ106" s="191" t="s">
        <v>87</v>
      </c>
      <c r="BK106" s="188"/>
      <c r="BL106" s="188"/>
      <c r="BM106" s="188"/>
    </row>
    <row r="107" s="1" customFormat="1" ht="18" customHeight="1">
      <c r="B107" s="46"/>
      <c r="C107" s="47"/>
      <c r="D107" s="143" t="s">
        <v>154</v>
      </c>
      <c r="E107" s="136"/>
      <c r="F107" s="136"/>
      <c r="G107" s="136"/>
      <c r="H107" s="136"/>
      <c r="I107" s="47"/>
      <c r="J107" s="47"/>
      <c r="K107" s="47"/>
      <c r="L107" s="47"/>
      <c r="M107" s="47"/>
      <c r="N107" s="137">
        <f>ROUND(N88*T107,2)</f>
        <v>0</v>
      </c>
      <c r="O107" s="138"/>
      <c r="P107" s="138"/>
      <c r="Q107" s="138"/>
      <c r="R107" s="48"/>
      <c r="S107" s="188"/>
      <c r="T107" s="189"/>
      <c r="U107" s="190" t="s">
        <v>44</v>
      </c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91" t="s">
        <v>113</v>
      </c>
      <c r="AZ107" s="188"/>
      <c r="BA107" s="188"/>
      <c r="BB107" s="188"/>
      <c r="BC107" s="188"/>
      <c r="BD107" s="188"/>
      <c r="BE107" s="192">
        <f>IF(U107="základní",N107,0)</f>
        <v>0</v>
      </c>
      <c r="BF107" s="192">
        <f>IF(U107="snížená",N107,0)</f>
        <v>0</v>
      </c>
      <c r="BG107" s="192">
        <f>IF(U107="zákl. přenesená",N107,0)</f>
        <v>0</v>
      </c>
      <c r="BH107" s="192">
        <f>IF(U107="sníž. přenesená",N107,0)</f>
        <v>0</v>
      </c>
      <c r="BI107" s="192">
        <f>IF(U107="nulová",N107,0)</f>
        <v>0</v>
      </c>
      <c r="BJ107" s="191" t="s">
        <v>87</v>
      </c>
      <c r="BK107" s="188"/>
      <c r="BL107" s="188"/>
      <c r="BM107" s="188"/>
    </row>
    <row r="108" s="1" customFormat="1" ht="18" customHeight="1">
      <c r="B108" s="46"/>
      <c r="C108" s="47"/>
      <c r="D108" s="143" t="s">
        <v>155</v>
      </c>
      <c r="E108" s="136"/>
      <c r="F108" s="136"/>
      <c r="G108" s="136"/>
      <c r="H108" s="136"/>
      <c r="I108" s="47"/>
      <c r="J108" s="47"/>
      <c r="K108" s="47"/>
      <c r="L108" s="47"/>
      <c r="M108" s="47"/>
      <c r="N108" s="137">
        <f>ROUND(N88*T108,2)</f>
        <v>0</v>
      </c>
      <c r="O108" s="138"/>
      <c r="P108" s="138"/>
      <c r="Q108" s="138"/>
      <c r="R108" s="48"/>
      <c r="S108" s="188"/>
      <c r="T108" s="189"/>
      <c r="U108" s="190" t="s">
        <v>44</v>
      </c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91" t="s">
        <v>113</v>
      </c>
      <c r="AZ108" s="188"/>
      <c r="BA108" s="188"/>
      <c r="BB108" s="188"/>
      <c r="BC108" s="188"/>
      <c r="BD108" s="188"/>
      <c r="BE108" s="192">
        <f>IF(U108="základní",N108,0)</f>
        <v>0</v>
      </c>
      <c r="BF108" s="192">
        <f>IF(U108="snížená",N108,0)</f>
        <v>0</v>
      </c>
      <c r="BG108" s="192">
        <f>IF(U108="zákl. přenesená",N108,0)</f>
        <v>0</v>
      </c>
      <c r="BH108" s="192">
        <f>IF(U108="sníž. přenesená",N108,0)</f>
        <v>0</v>
      </c>
      <c r="BI108" s="192">
        <f>IF(U108="nulová",N108,0)</f>
        <v>0</v>
      </c>
      <c r="BJ108" s="191" t="s">
        <v>87</v>
      </c>
      <c r="BK108" s="188"/>
      <c r="BL108" s="188"/>
      <c r="BM108" s="188"/>
    </row>
    <row r="109" s="1" customFormat="1" ht="18" customHeight="1">
      <c r="B109" s="46"/>
      <c r="C109" s="47"/>
      <c r="D109" s="143" t="s">
        <v>156</v>
      </c>
      <c r="E109" s="136"/>
      <c r="F109" s="136"/>
      <c r="G109" s="136"/>
      <c r="H109" s="136"/>
      <c r="I109" s="47"/>
      <c r="J109" s="47"/>
      <c r="K109" s="47"/>
      <c r="L109" s="47"/>
      <c r="M109" s="47"/>
      <c r="N109" s="137">
        <f>ROUND(N88*T109,2)</f>
        <v>0</v>
      </c>
      <c r="O109" s="138"/>
      <c r="P109" s="138"/>
      <c r="Q109" s="138"/>
      <c r="R109" s="48"/>
      <c r="S109" s="188"/>
      <c r="T109" s="189"/>
      <c r="U109" s="190" t="s">
        <v>44</v>
      </c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91" t="s">
        <v>113</v>
      </c>
      <c r="AZ109" s="188"/>
      <c r="BA109" s="188"/>
      <c r="BB109" s="188"/>
      <c r="BC109" s="188"/>
      <c r="BD109" s="188"/>
      <c r="BE109" s="192">
        <f>IF(U109="základní",N109,0)</f>
        <v>0</v>
      </c>
      <c r="BF109" s="192">
        <f>IF(U109="snížená",N109,0)</f>
        <v>0</v>
      </c>
      <c r="BG109" s="192">
        <f>IF(U109="zákl. přenesená",N109,0)</f>
        <v>0</v>
      </c>
      <c r="BH109" s="192">
        <f>IF(U109="sníž. přenesená",N109,0)</f>
        <v>0</v>
      </c>
      <c r="BI109" s="192">
        <f>IF(U109="nulová",N109,0)</f>
        <v>0</v>
      </c>
      <c r="BJ109" s="191" t="s">
        <v>87</v>
      </c>
      <c r="BK109" s="188"/>
      <c r="BL109" s="188"/>
      <c r="BM109" s="188"/>
    </row>
    <row r="110" s="1" customFormat="1" ht="18" customHeight="1">
      <c r="B110" s="46"/>
      <c r="C110" s="47"/>
      <c r="D110" s="143" t="s">
        <v>157</v>
      </c>
      <c r="E110" s="136"/>
      <c r="F110" s="136"/>
      <c r="G110" s="136"/>
      <c r="H110" s="136"/>
      <c r="I110" s="47"/>
      <c r="J110" s="47"/>
      <c r="K110" s="47"/>
      <c r="L110" s="47"/>
      <c r="M110" s="47"/>
      <c r="N110" s="137">
        <f>ROUND(N88*T110,2)</f>
        <v>0</v>
      </c>
      <c r="O110" s="138"/>
      <c r="P110" s="138"/>
      <c r="Q110" s="138"/>
      <c r="R110" s="48"/>
      <c r="S110" s="188"/>
      <c r="T110" s="189"/>
      <c r="U110" s="190" t="s">
        <v>44</v>
      </c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91" t="s">
        <v>113</v>
      </c>
      <c r="AZ110" s="188"/>
      <c r="BA110" s="188"/>
      <c r="BB110" s="188"/>
      <c r="BC110" s="188"/>
      <c r="BD110" s="188"/>
      <c r="BE110" s="192">
        <f>IF(U110="základní",N110,0)</f>
        <v>0</v>
      </c>
      <c r="BF110" s="192">
        <f>IF(U110="snížená",N110,0)</f>
        <v>0</v>
      </c>
      <c r="BG110" s="192">
        <f>IF(U110="zákl. přenesená",N110,0)</f>
        <v>0</v>
      </c>
      <c r="BH110" s="192">
        <f>IF(U110="sníž. přenesená",N110,0)</f>
        <v>0</v>
      </c>
      <c r="BI110" s="192">
        <f>IF(U110="nulová",N110,0)</f>
        <v>0</v>
      </c>
      <c r="BJ110" s="191" t="s">
        <v>87</v>
      </c>
      <c r="BK110" s="188"/>
      <c r="BL110" s="188"/>
      <c r="BM110" s="188"/>
    </row>
    <row r="111" s="1" customFormat="1" ht="18" customHeight="1">
      <c r="B111" s="46"/>
      <c r="C111" s="47"/>
      <c r="D111" s="136" t="s">
        <v>158</v>
      </c>
      <c r="E111" s="47"/>
      <c r="F111" s="47"/>
      <c r="G111" s="47"/>
      <c r="H111" s="47"/>
      <c r="I111" s="47"/>
      <c r="J111" s="47"/>
      <c r="K111" s="47"/>
      <c r="L111" s="47"/>
      <c r="M111" s="47"/>
      <c r="N111" s="137">
        <f>ROUND(N88*T111,2)</f>
        <v>0</v>
      </c>
      <c r="O111" s="138"/>
      <c r="P111" s="138"/>
      <c r="Q111" s="138"/>
      <c r="R111" s="48"/>
      <c r="S111" s="188"/>
      <c r="T111" s="193"/>
      <c r="U111" s="194" t="s">
        <v>44</v>
      </c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91" t="s">
        <v>159</v>
      </c>
      <c r="AZ111" s="188"/>
      <c r="BA111" s="188"/>
      <c r="BB111" s="188"/>
      <c r="BC111" s="188"/>
      <c r="BD111" s="188"/>
      <c r="BE111" s="192">
        <f>IF(U111="základní",N111,0)</f>
        <v>0</v>
      </c>
      <c r="BF111" s="192">
        <f>IF(U111="snížená",N111,0)</f>
        <v>0</v>
      </c>
      <c r="BG111" s="192">
        <f>IF(U111="zákl. přenesená",N111,0)</f>
        <v>0</v>
      </c>
      <c r="BH111" s="192">
        <f>IF(U111="sníž. přenesená",N111,0)</f>
        <v>0</v>
      </c>
      <c r="BI111" s="192">
        <f>IF(U111="nulová",N111,0)</f>
        <v>0</v>
      </c>
      <c r="BJ111" s="191" t="s">
        <v>87</v>
      </c>
      <c r="BK111" s="188"/>
      <c r="BL111" s="188"/>
      <c r="BM111" s="188"/>
    </row>
    <row r="112" s="1" customForma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  <c r="T112" s="171"/>
      <c r="U112" s="171"/>
    </row>
    <row r="113" s="1" customFormat="1" ht="29.28" customHeight="1">
      <c r="B113" s="46"/>
      <c r="C113" s="150" t="s">
        <v>124</v>
      </c>
      <c r="D113" s="151"/>
      <c r="E113" s="151"/>
      <c r="F113" s="151"/>
      <c r="G113" s="151"/>
      <c r="H113" s="151"/>
      <c r="I113" s="151"/>
      <c r="J113" s="151"/>
      <c r="K113" s="151"/>
      <c r="L113" s="152">
        <f>ROUND(SUM(N88+N105),2)</f>
        <v>0</v>
      </c>
      <c r="M113" s="152"/>
      <c r="N113" s="152"/>
      <c r="O113" s="152"/>
      <c r="P113" s="152"/>
      <c r="Q113" s="152"/>
      <c r="R113" s="48"/>
      <c r="T113" s="171"/>
      <c r="U113" s="171"/>
    </row>
    <row r="114" s="1" customFormat="1" ht="6.96" customHeight="1"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7"/>
      <c r="T114" s="171"/>
      <c r="U114" s="171"/>
    </row>
    <row r="118" s="1" customFormat="1" ht="6.96" customHeight="1">
      <c r="B118" s="78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80"/>
    </row>
    <row r="119" s="1" customFormat="1" ht="36.96" customHeight="1">
      <c r="B119" s="46"/>
      <c r="C119" s="27" t="s">
        <v>160</v>
      </c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 ht="6.96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8"/>
    </row>
    <row r="121" s="1" customFormat="1" ht="30" customHeight="1">
      <c r="B121" s="46"/>
      <c r="C121" s="38" t="s">
        <v>19</v>
      </c>
      <c r="D121" s="47"/>
      <c r="E121" s="47"/>
      <c r="F121" s="155" t="str">
        <f>F6</f>
        <v>VD_Nove_Mlyny_oprava_stavebni_casti_objektu_MVE_I_etapa</v>
      </c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47"/>
      <c r="R121" s="48"/>
    </row>
    <row r="122" s="1" customFormat="1" ht="36.96" customHeight="1">
      <c r="B122" s="46"/>
      <c r="C122" s="85" t="s">
        <v>132</v>
      </c>
      <c r="D122" s="47"/>
      <c r="E122" s="47"/>
      <c r="F122" s="87" t="str">
        <f>F7</f>
        <v>SO 01.2 - Půdorys patra na kótě 168,5</v>
      </c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8"/>
    </row>
    <row r="123" s="1" customFormat="1" ht="6.96" customHeight="1"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8"/>
    </row>
    <row r="124" s="1" customFormat="1" ht="18" customHeight="1">
      <c r="B124" s="46"/>
      <c r="C124" s="38" t="s">
        <v>24</v>
      </c>
      <c r="D124" s="47"/>
      <c r="E124" s="47"/>
      <c r="F124" s="33" t="str">
        <f>F9</f>
        <v>Nové Mlýny</v>
      </c>
      <c r="G124" s="47"/>
      <c r="H124" s="47"/>
      <c r="I124" s="47"/>
      <c r="J124" s="47"/>
      <c r="K124" s="38" t="s">
        <v>26</v>
      </c>
      <c r="L124" s="47"/>
      <c r="M124" s="90" t="str">
        <f>IF(O9="","",O9)</f>
        <v>30. 11. 2018</v>
      </c>
      <c r="N124" s="90"/>
      <c r="O124" s="90"/>
      <c r="P124" s="90"/>
      <c r="Q124" s="47"/>
      <c r="R124" s="48"/>
    </row>
    <row r="125" s="1" customFormat="1" ht="6.96" customHeight="1"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8"/>
    </row>
    <row r="126" s="1" customFormat="1">
      <c r="B126" s="46"/>
      <c r="C126" s="38" t="s">
        <v>28</v>
      </c>
      <c r="D126" s="47"/>
      <c r="E126" s="47"/>
      <c r="F126" s="33" t="str">
        <f>E12</f>
        <v>Povodí Moravy, s.p.</v>
      </c>
      <c r="G126" s="47"/>
      <c r="H126" s="47"/>
      <c r="I126" s="47"/>
      <c r="J126" s="47"/>
      <c r="K126" s="38" t="s">
        <v>34</v>
      </c>
      <c r="L126" s="47"/>
      <c r="M126" s="33" t="str">
        <f>E18</f>
        <v>ing. Jan Hladiš</v>
      </c>
      <c r="N126" s="33"/>
      <c r="O126" s="33"/>
      <c r="P126" s="33"/>
      <c r="Q126" s="33"/>
      <c r="R126" s="48"/>
    </row>
    <row r="127" s="1" customFormat="1" ht="14.4" customHeight="1">
      <c r="B127" s="46"/>
      <c r="C127" s="38" t="s">
        <v>32</v>
      </c>
      <c r="D127" s="47"/>
      <c r="E127" s="47"/>
      <c r="F127" s="33" t="str">
        <f>IF(E15="","",E15)</f>
        <v>bude určen výběrem</v>
      </c>
      <c r="G127" s="47"/>
      <c r="H127" s="47"/>
      <c r="I127" s="47"/>
      <c r="J127" s="47"/>
      <c r="K127" s="38" t="s">
        <v>37</v>
      </c>
      <c r="L127" s="47"/>
      <c r="M127" s="33" t="str">
        <f>E21</f>
        <v xml:space="preserve"> </v>
      </c>
      <c r="N127" s="33"/>
      <c r="O127" s="33"/>
      <c r="P127" s="33"/>
      <c r="Q127" s="33"/>
      <c r="R127" s="48"/>
    </row>
    <row r="128" s="1" customFormat="1" ht="10.32" customHeight="1"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8"/>
    </row>
    <row r="129" s="8" customFormat="1" ht="29.28" customHeight="1">
      <c r="B129" s="195"/>
      <c r="C129" s="196" t="s">
        <v>161</v>
      </c>
      <c r="D129" s="197" t="s">
        <v>162</v>
      </c>
      <c r="E129" s="197" t="s">
        <v>61</v>
      </c>
      <c r="F129" s="197" t="s">
        <v>163</v>
      </c>
      <c r="G129" s="197"/>
      <c r="H129" s="197"/>
      <c r="I129" s="197"/>
      <c r="J129" s="197" t="s">
        <v>164</v>
      </c>
      <c r="K129" s="197" t="s">
        <v>165</v>
      </c>
      <c r="L129" s="197" t="s">
        <v>166</v>
      </c>
      <c r="M129" s="197"/>
      <c r="N129" s="197" t="s">
        <v>138</v>
      </c>
      <c r="O129" s="197"/>
      <c r="P129" s="197"/>
      <c r="Q129" s="198"/>
      <c r="R129" s="199"/>
      <c r="T129" s="106" t="s">
        <v>167</v>
      </c>
      <c r="U129" s="107" t="s">
        <v>43</v>
      </c>
      <c r="V129" s="107" t="s">
        <v>168</v>
      </c>
      <c r="W129" s="107" t="s">
        <v>169</v>
      </c>
      <c r="X129" s="107" t="s">
        <v>170</v>
      </c>
      <c r="Y129" s="107" t="s">
        <v>171</v>
      </c>
      <c r="Z129" s="107" t="s">
        <v>172</v>
      </c>
      <c r="AA129" s="108" t="s">
        <v>173</v>
      </c>
    </row>
    <row r="130" s="1" customFormat="1" ht="29.28" customHeight="1">
      <c r="B130" s="46"/>
      <c r="C130" s="110" t="s">
        <v>135</v>
      </c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200">
        <f>BK130</f>
        <v>0</v>
      </c>
      <c r="O130" s="201"/>
      <c r="P130" s="201"/>
      <c r="Q130" s="201"/>
      <c r="R130" s="48"/>
      <c r="T130" s="109"/>
      <c r="U130" s="67"/>
      <c r="V130" s="67"/>
      <c r="W130" s="202">
        <f>W131+W148+W195</f>
        <v>0</v>
      </c>
      <c r="X130" s="67"/>
      <c r="Y130" s="202">
        <f>Y131+Y148+Y195</f>
        <v>34.89264</v>
      </c>
      <c r="Z130" s="67"/>
      <c r="AA130" s="203">
        <f>AA131+AA148+AA195</f>
        <v>61.938400000000001</v>
      </c>
      <c r="AT130" s="22" t="s">
        <v>78</v>
      </c>
      <c r="AU130" s="22" t="s">
        <v>140</v>
      </c>
      <c r="BK130" s="204">
        <f>BK131+BK148+BK195</f>
        <v>0</v>
      </c>
    </row>
    <row r="131" s="9" customFormat="1" ht="37.44001" customHeight="1">
      <c r="B131" s="205"/>
      <c r="C131" s="206"/>
      <c r="D131" s="207" t="s">
        <v>141</v>
      </c>
      <c r="E131" s="207"/>
      <c r="F131" s="207"/>
      <c r="G131" s="207"/>
      <c r="H131" s="207"/>
      <c r="I131" s="207"/>
      <c r="J131" s="207"/>
      <c r="K131" s="207"/>
      <c r="L131" s="207"/>
      <c r="M131" s="207"/>
      <c r="N131" s="208">
        <f>BK131</f>
        <v>0</v>
      </c>
      <c r="O131" s="178"/>
      <c r="P131" s="178"/>
      <c r="Q131" s="178"/>
      <c r="R131" s="209"/>
      <c r="T131" s="210"/>
      <c r="U131" s="206"/>
      <c r="V131" s="206"/>
      <c r="W131" s="211">
        <f>W132+W135+W138+W142+W146</f>
        <v>0</v>
      </c>
      <c r="X131" s="206"/>
      <c r="Y131" s="211">
        <f>Y132+Y135+Y138+Y142+Y146</f>
        <v>21.223849999999999</v>
      </c>
      <c r="Z131" s="206"/>
      <c r="AA131" s="212">
        <f>AA132+AA135+AA138+AA142+AA146</f>
        <v>47.299999999999997</v>
      </c>
      <c r="AR131" s="213" t="s">
        <v>87</v>
      </c>
      <c r="AT131" s="214" t="s">
        <v>78</v>
      </c>
      <c r="AU131" s="214" t="s">
        <v>79</v>
      </c>
      <c r="AY131" s="213" t="s">
        <v>174</v>
      </c>
      <c r="BK131" s="215">
        <f>BK132+BK135+BK138+BK142+BK146</f>
        <v>0</v>
      </c>
    </row>
    <row r="132" s="9" customFormat="1" ht="19.92" customHeight="1">
      <c r="B132" s="205"/>
      <c r="C132" s="206"/>
      <c r="D132" s="216" t="s">
        <v>630</v>
      </c>
      <c r="E132" s="216"/>
      <c r="F132" s="216"/>
      <c r="G132" s="216"/>
      <c r="H132" s="216"/>
      <c r="I132" s="216"/>
      <c r="J132" s="216"/>
      <c r="K132" s="216"/>
      <c r="L132" s="216"/>
      <c r="M132" s="216"/>
      <c r="N132" s="217">
        <f>BK132</f>
        <v>0</v>
      </c>
      <c r="O132" s="218"/>
      <c r="P132" s="218"/>
      <c r="Q132" s="218"/>
      <c r="R132" s="209"/>
      <c r="T132" s="210"/>
      <c r="U132" s="206"/>
      <c r="V132" s="206"/>
      <c r="W132" s="211">
        <f>SUM(W133:W134)</f>
        <v>0</v>
      </c>
      <c r="X132" s="206"/>
      <c r="Y132" s="211">
        <f>SUM(Y133:Y134)</f>
        <v>5.5402000000000005</v>
      </c>
      <c r="Z132" s="206"/>
      <c r="AA132" s="212">
        <f>SUM(AA133:AA134)</f>
        <v>0</v>
      </c>
      <c r="AR132" s="213" t="s">
        <v>87</v>
      </c>
      <c r="AT132" s="214" t="s">
        <v>78</v>
      </c>
      <c r="AU132" s="214" t="s">
        <v>87</v>
      </c>
      <c r="AY132" s="213" t="s">
        <v>174</v>
      </c>
      <c r="BK132" s="215">
        <f>SUM(BK133:BK134)</f>
        <v>0</v>
      </c>
    </row>
    <row r="133" s="1" customFormat="1" ht="38.25" customHeight="1">
      <c r="B133" s="46"/>
      <c r="C133" s="219" t="s">
        <v>87</v>
      </c>
      <c r="D133" s="219" t="s">
        <v>175</v>
      </c>
      <c r="E133" s="220" t="s">
        <v>632</v>
      </c>
      <c r="F133" s="221" t="s">
        <v>633</v>
      </c>
      <c r="G133" s="221"/>
      <c r="H133" s="221"/>
      <c r="I133" s="221"/>
      <c r="J133" s="222" t="s">
        <v>178</v>
      </c>
      <c r="K133" s="223">
        <v>10</v>
      </c>
      <c r="L133" s="224">
        <v>0</v>
      </c>
      <c r="M133" s="225"/>
      <c r="N133" s="226">
        <f>ROUND(L133*K133,2)</f>
        <v>0</v>
      </c>
      <c r="O133" s="226"/>
      <c r="P133" s="226"/>
      <c r="Q133" s="226"/>
      <c r="R133" s="48"/>
      <c r="T133" s="227" t="s">
        <v>22</v>
      </c>
      <c r="U133" s="56" t="s">
        <v>44</v>
      </c>
      <c r="V133" s="47"/>
      <c r="W133" s="228">
        <f>V133*K133</f>
        <v>0</v>
      </c>
      <c r="X133" s="228">
        <v>0.28986000000000001</v>
      </c>
      <c r="Y133" s="228">
        <f>X133*K133</f>
        <v>2.8986000000000001</v>
      </c>
      <c r="Z133" s="228">
        <v>0</v>
      </c>
      <c r="AA133" s="229">
        <f>Z133*K133</f>
        <v>0</v>
      </c>
      <c r="AR133" s="22" t="s">
        <v>179</v>
      </c>
      <c r="AT133" s="22" t="s">
        <v>175</v>
      </c>
      <c r="AU133" s="22" t="s">
        <v>130</v>
      </c>
      <c r="AY133" s="22" t="s">
        <v>174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22" t="s">
        <v>87</v>
      </c>
      <c r="BK133" s="142">
        <f>ROUND(L133*K133,2)</f>
        <v>0</v>
      </c>
      <c r="BL133" s="22" t="s">
        <v>179</v>
      </c>
      <c r="BM133" s="22" t="s">
        <v>634</v>
      </c>
    </row>
    <row r="134" s="1" customFormat="1" ht="25.5" customHeight="1">
      <c r="B134" s="46"/>
      <c r="C134" s="219" t="s">
        <v>130</v>
      </c>
      <c r="D134" s="219" t="s">
        <v>175</v>
      </c>
      <c r="E134" s="220" t="s">
        <v>635</v>
      </c>
      <c r="F134" s="221" t="s">
        <v>636</v>
      </c>
      <c r="G134" s="221"/>
      <c r="H134" s="221"/>
      <c r="I134" s="221"/>
      <c r="J134" s="222" t="s">
        <v>178</v>
      </c>
      <c r="K134" s="223">
        <v>10</v>
      </c>
      <c r="L134" s="224">
        <v>0</v>
      </c>
      <c r="M134" s="225"/>
      <c r="N134" s="226">
        <f>ROUND(L134*K134,2)</f>
        <v>0</v>
      </c>
      <c r="O134" s="226"/>
      <c r="P134" s="226"/>
      <c r="Q134" s="226"/>
      <c r="R134" s="48"/>
      <c r="T134" s="227" t="s">
        <v>22</v>
      </c>
      <c r="U134" s="56" t="s">
        <v>44</v>
      </c>
      <c r="V134" s="47"/>
      <c r="W134" s="228">
        <f>V134*K134</f>
        <v>0</v>
      </c>
      <c r="X134" s="228">
        <v>0.26416000000000001</v>
      </c>
      <c r="Y134" s="228">
        <f>X134*K134</f>
        <v>2.6415999999999999</v>
      </c>
      <c r="Z134" s="228">
        <v>0</v>
      </c>
      <c r="AA134" s="229">
        <f>Z134*K134</f>
        <v>0</v>
      </c>
      <c r="AR134" s="22" t="s">
        <v>179</v>
      </c>
      <c r="AT134" s="22" t="s">
        <v>175</v>
      </c>
      <c r="AU134" s="22" t="s">
        <v>130</v>
      </c>
      <c r="AY134" s="22" t="s">
        <v>174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22" t="s">
        <v>87</v>
      </c>
      <c r="BK134" s="142">
        <f>ROUND(L134*K134,2)</f>
        <v>0</v>
      </c>
      <c r="BL134" s="22" t="s">
        <v>179</v>
      </c>
      <c r="BM134" s="22" t="s">
        <v>637</v>
      </c>
    </row>
    <row r="135" s="9" customFormat="1" ht="29.88" customHeight="1">
      <c r="B135" s="205"/>
      <c r="C135" s="206"/>
      <c r="D135" s="216" t="s">
        <v>142</v>
      </c>
      <c r="E135" s="216"/>
      <c r="F135" s="216"/>
      <c r="G135" s="216"/>
      <c r="H135" s="216"/>
      <c r="I135" s="216"/>
      <c r="J135" s="216"/>
      <c r="K135" s="216"/>
      <c r="L135" s="216"/>
      <c r="M135" s="216"/>
      <c r="N135" s="241">
        <f>BK135</f>
        <v>0</v>
      </c>
      <c r="O135" s="242"/>
      <c r="P135" s="242"/>
      <c r="Q135" s="242"/>
      <c r="R135" s="209"/>
      <c r="T135" s="210"/>
      <c r="U135" s="206"/>
      <c r="V135" s="206"/>
      <c r="W135" s="211">
        <f>SUM(W136:W137)</f>
        <v>0</v>
      </c>
      <c r="X135" s="206"/>
      <c r="Y135" s="211">
        <f>SUM(Y136:Y137)</f>
        <v>15.68365</v>
      </c>
      <c r="Z135" s="206"/>
      <c r="AA135" s="212">
        <f>SUM(AA136:AA137)</f>
        <v>0</v>
      </c>
      <c r="AR135" s="213" t="s">
        <v>87</v>
      </c>
      <c r="AT135" s="214" t="s">
        <v>78</v>
      </c>
      <c r="AU135" s="214" t="s">
        <v>87</v>
      </c>
      <c r="AY135" s="213" t="s">
        <v>174</v>
      </c>
      <c r="BK135" s="215">
        <f>SUM(BK136:BK137)</f>
        <v>0</v>
      </c>
    </row>
    <row r="136" s="1" customFormat="1" ht="25.5" customHeight="1">
      <c r="B136" s="46"/>
      <c r="C136" s="219" t="s">
        <v>190</v>
      </c>
      <c r="D136" s="219" t="s">
        <v>175</v>
      </c>
      <c r="E136" s="220" t="s">
        <v>544</v>
      </c>
      <c r="F136" s="221" t="s">
        <v>545</v>
      </c>
      <c r="G136" s="221"/>
      <c r="H136" s="221"/>
      <c r="I136" s="221"/>
      <c r="J136" s="222" t="s">
        <v>178</v>
      </c>
      <c r="K136" s="223">
        <v>105</v>
      </c>
      <c r="L136" s="224">
        <v>0</v>
      </c>
      <c r="M136" s="225"/>
      <c r="N136" s="226">
        <f>ROUND(L136*K136,2)</f>
        <v>0</v>
      </c>
      <c r="O136" s="226"/>
      <c r="P136" s="226"/>
      <c r="Q136" s="226"/>
      <c r="R136" s="48"/>
      <c r="T136" s="227" t="s">
        <v>22</v>
      </c>
      <c r="U136" s="56" t="s">
        <v>44</v>
      </c>
      <c r="V136" s="47"/>
      <c r="W136" s="228">
        <f>V136*K136</f>
        <v>0</v>
      </c>
      <c r="X136" s="228">
        <v>0.017330000000000002</v>
      </c>
      <c r="Y136" s="228">
        <f>X136*K136</f>
        <v>1.8196500000000002</v>
      </c>
      <c r="Z136" s="228">
        <v>0</v>
      </c>
      <c r="AA136" s="229">
        <f>Z136*K136</f>
        <v>0</v>
      </c>
      <c r="AR136" s="22" t="s">
        <v>179</v>
      </c>
      <c r="AT136" s="22" t="s">
        <v>175</v>
      </c>
      <c r="AU136" s="22" t="s">
        <v>130</v>
      </c>
      <c r="AY136" s="22" t="s">
        <v>174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22" t="s">
        <v>87</v>
      </c>
      <c r="BK136" s="142">
        <f>ROUND(L136*K136,2)</f>
        <v>0</v>
      </c>
      <c r="BL136" s="22" t="s">
        <v>179</v>
      </c>
      <c r="BM136" s="22" t="s">
        <v>546</v>
      </c>
    </row>
    <row r="137" s="1" customFormat="1" ht="25.5" customHeight="1">
      <c r="B137" s="46"/>
      <c r="C137" s="219" t="s">
        <v>179</v>
      </c>
      <c r="D137" s="219" t="s">
        <v>175</v>
      </c>
      <c r="E137" s="220" t="s">
        <v>638</v>
      </c>
      <c r="F137" s="221" t="s">
        <v>639</v>
      </c>
      <c r="G137" s="221"/>
      <c r="H137" s="221"/>
      <c r="I137" s="221"/>
      <c r="J137" s="222" t="s">
        <v>178</v>
      </c>
      <c r="K137" s="223">
        <v>800</v>
      </c>
      <c r="L137" s="224">
        <v>0</v>
      </c>
      <c r="M137" s="225"/>
      <c r="N137" s="226">
        <f>ROUND(L137*K137,2)</f>
        <v>0</v>
      </c>
      <c r="O137" s="226"/>
      <c r="P137" s="226"/>
      <c r="Q137" s="226"/>
      <c r="R137" s="48"/>
      <c r="T137" s="227" t="s">
        <v>22</v>
      </c>
      <c r="U137" s="56" t="s">
        <v>44</v>
      </c>
      <c r="V137" s="47"/>
      <c r="W137" s="228">
        <f>V137*K137</f>
        <v>0</v>
      </c>
      <c r="X137" s="228">
        <v>0.017330000000000002</v>
      </c>
      <c r="Y137" s="228">
        <f>X137*K137</f>
        <v>13.864000000000001</v>
      </c>
      <c r="Z137" s="228">
        <v>0</v>
      </c>
      <c r="AA137" s="229">
        <f>Z137*K137</f>
        <v>0</v>
      </c>
      <c r="AR137" s="22" t="s">
        <v>179</v>
      </c>
      <c r="AT137" s="22" t="s">
        <v>175</v>
      </c>
      <c r="AU137" s="22" t="s">
        <v>130</v>
      </c>
      <c r="AY137" s="22" t="s">
        <v>174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22" t="s">
        <v>87</v>
      </c>
      <c r="BK137" s="142">
        <f>ROUND(L137*K137,2)</f>
        <v>0</v>
      </c>
      <c r="BL137" s="22" t="s">
        <v>179</v>
      </c>
      <c r="BM137" s="22" t="s">
        <v>640</v>
      </c>
    </row>
    <row r="138" s="9" customFormat="1" ht="29.88" customHeight="1">
      <c r="B138" s="205"/>
      <c r="C138" s="206"/>
      <c r="D138" s="216" t="s">
        <v>143</v>
      </c>
      <c r="E138" s="216"/>
      <c r="F138" s="216"/>
      <c r="G138" s="216"/>
      <c r="H138" s="216"/>
      <c r="I138" s="216"/>
      <c r="J138" s="216"/>
      <c r="K138" s="216"/>
      <c r="L138" s="216"/>
      <c r="M138" s="216"/>
      <c r="N138" s="241">
        <f>BK138</f>
        <v>0</v>
      </c>
      <c r="O138" s="242"/>
      <c r="P138" s="242"/>
      <c r="Q138" s="242"/>
      <c r="R138" s="209"/>
      <c r="T138" s="210"/>
      <c r="U138" s="206"/>
      <c r="V138" s="206"/>
      <c r="W138" s="211">
        <f>SUM(W139:W141)</f>
        <v>0</v>
      </c>
      <c r="X138" s="206"/>
      <c r="Y138" s="211">
        <f>SUM(Y139:Y141)</f>
        <v>0</v>
      </c>
      <c r="Z138" s="206"/>
      <c r="AA138" s="212">
        <f>SUM(AA139:AA141)</f>
        <v>47.299999999999997</v>
      </c>
      <c r="AR138" s="213" t="s">
        <v>87</v>
      </c>
      <c r="AT138" s="214" t="s">
        <v>78</v>
      </c>
      <c r="AU138" s="214" t="s">
        <v>87</v>
      </c>
      <c r="AY138" s="213" t="s">
        <v>174</v>
      </c>
      <c r="BK138" s="215">
        <f>SUM(BK139:BK141)</f>
        <v>0</v>
      </c>
    </row>
    <row r="139" s="1" customFormat="1" ht="38.25" customHeight="1">
      <c r="B139" s="46"/>
      <c r="C139" s="219" t="s">
        <v>198</v>
      </c>
      <c r="D139" s="219" t="s">
        <v>175</v>
      </c>
      <c r="E139" s="220" t="s">
        <v>557</v>
      </c>
      <c r="F139" s="221" t="s">
        <v>558</v>
      </c>
      <c r="G139" s="221"/>
      <c r="H139" s="221"/>
      <c r="I139" s="221"/>
      <c r="J139" s="222" t="s">
        <v>178</v>
      </c>
      <c r="K139" s="223">
        <v>150</v>
      </c>
      <c r="L139" s="224">
        <v>0</v>
      </c>
      <c r="M139" s="225"/>
      <c r="N139" s="226">
        <f>ROUND(L139*K139,2)</f>
        <v>0</v>
      </c>
      <c r="O139" s="226"/>
      <c r="P139" s="226"/>
      <c r="Q139" s="226"/>
      <c r="R139" s="48"/>
      <c r="T139" s="227" t="s">
        <v>22</v>
      </c>
      <c r="U139" s="56" t="s">
        <v>44</v>
      </c>
      <c r="V139" s="47"/>
      <c r="W139" s="228">
        <f>V139*K139</f>
        <v>0</v>
      </c>
      <c r="X139" s="228">
        <v>0</v>
      </c>
      <c r="Y139" s="228">
        <f>X139*K139</f>
        <v>0</v>
      </c>
      <c r="Z139" s="228">
        <v>0.035000000000000003</v>
      </c>
      <c r="AA139" s="229">
        <f>Z139*K139</f>
        <v>5.2500000000000009</v>
      </c>
      <c r="AR139" s="22" t="s">
        <v>179</v>
      </c>
      <c r="AT139" s="22" t="s">
        <v>175</v>
      </c>
      <c r="AU139" s="22" t="s">
        <v>130</v>
      </c>
      <c r="AY139" s="22" t="s">
        <v>174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22" t="s">
        <v>87</v>
      </c>
      <c r="BK139" s="142">
        <f>ROUND(L139*K139,2)</f>
        <v>0</v>
      </c>
      <c r="BL139" s="22" t="s">
        <v>179</v>
      </c>
      <c r="BM139" s="22" t="s">
        <v>559</v>
      </c>
    </row>
    <row r="140" s="1" customFormat="1" ht="38.25" customHeight="1">
      <c r="B140" s="46"/>
      <c r="C140" s="219" t="s">
        <v>202</v>
      </c>
      <c r="D140" s="219" t="s">
        <v>175</v>
      </c>
      <c r="E140" s="220" t="s">
        <v>560</v>
      </c>
      <c r="F140" s="221" t="s">
        <v>561</v>
      </c>
      <c r="G140" s="221"/>
      <c r="H140" s="221"/>
      <c r="I140" s="221"/>
      <c r="J140" s="222" t="s">
        <v>178</v>
      </c>
      <c r="K140" s="223">
        <v>105</v>
      </c>
      <c r="L140" s="224">
        <v>0</v>
      </c>
      <c r="M140" s="225"/>
      <c r="N140" s="226">
        <f>ROUND(L140*K140,2)</f>
        <v>0</v>
      </c>
      <c r="O140" s="226"/>
      <c r="P140" s="226"/>
      <c r="Q140" s="226"/>
      <c r="R140" s="48"/>
      <c r="T140" s="227" t="s">
        <v>22</v>
      </c>
      <c r="U140" s="56" t="s">
        <v>44</v>
      </c>
      <c r="V140" s="47"/>
      <c r="W140" s="228">
        <f>V140*K140</f>
        <v>0</v>
      </c>
      <c r="X140" s="228">
        <v>0</v>
      </c>
      <c r="Y140" s="228">
        <f>X140*K140</f>
        <v>0</v>
      </c>
      <c r="Z140" s="228">
        <v>0.050000000000000003</v>
      </c>
      <c r="AA140" s="229">
        <f>Z140*K140</f>
        <v>5.25</v>
      </c>
      <c r="AR140" s="22" t="s">
        <v>179</v>
      </c>
      <c r="AT140" s="22" t="s">
        <v>175</v>
      </c>
      <c r="AU140" s="22" t="s">
        <v>130</v>
      </c>
      <c r="AY140" s="22" t="s">
        <v>174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22" t="s">
        <v>87</v>
      </c>
      <c r="BK140" s="142">
        <f>ROUND(L140*K140,2)</f>
        <v>0</v>
      </c>
      <c r="BL140" s="22" t="s">
        <v>179</v>
      </c>
      <c r="BM140" s="22" t="s">
        <v>562</v>
      </c>
    </row>
    <row r="141" s="1" customFormat="1" ht="38.25" customHeight="1">
      <c r="B141" s="46"/>
      <c r="C141" s="219" t="s">
        <v>207</v>
      </c>
      <c r="D141" s="219" t="s">
        <v>175</v>
      </c>
      <c r="E141" s="220" t="s">
        <v>641</v>
      </c>
      <c r="F141" s="221" t="s">
        <v>642</v>
      </c>
      <c r="G141" s="221"/>
      <c r="H141" s="221"/>
      <c r="I141" s="221"/>
      <c r="J141" s="222" t="s">
        <v>178</v>
      </c>
      <c r="K141" s="223">
        <v>800</v>
      </c>
      <c r="L141" s="224">
        <v>0</v>
      </c>
      <c r="M141" s="225"/>
      <c r="N141" s="226">
        <f>ROUND(L141*K141,2)</f>
        <v>0</v>
      </c>
      <c r="O141" s="226"/>
      <c r="P141" s="226"/>
      <c r="Q141" s="226"/>
      <c r="R141" s="48"/>
      <c r="T141" s="227" t="s">
        <v>22</v>
      </c>
      <c r="U141" s="56" t="s">
        <v>44</v>
      </c>
      <c r="V141" s="47"/>
      <c r="W141" s="228">
        <f>V141*K141</f>
        <v>0</v>
      </c>
      <c r="X141" s="228">
        <v>0</v>
      </c>
      <c r="Y141" s="228">
        <f>X141*K141</f>
        <v>0</v>
      </c>
      <c r="Z141" s="228">
        <v>0.045999999999999999</v>
      </c>
      <c r="AA141" s="229">
        <f>Z141*K141</f>
        <v>36.799999999999997</v>
      </c>
      <c r="AR141" s="22" t="s">
        <v>179</v>
      </c>
      <c r="AT141" s="22" t="s">
        <v>175</v>
      </c>
      <c r="AU141" s="22" t="s">
        <v>130</v>
      </c>
      <c r="AY141" s="22" t="s">
        <v>174</v>
      </c>
      <c r="BE141" s="142">
        <f>IF(U141="základní",N141,0)</f>
        <v>0</v>
      </c>
      <c r="BF141" s="142">
        <f>IF(U141="snížená",N141,0)</f>
        <v>0</v>
      </c>
      <c r="BG141" s="142">
        <f>IF(U141="zákl. přenesená",N141,0)</f>
        <v>0</v>
      </c>
      <c r="BH141" s="142">
        <f>IF(U141="sníž. přenesená",N141,0)</f>
        <v>0</v>
      </c>
      <c r="BI141" s="142">
        <f>IF(U141="nulová",N141,0)</f>
        <v>0</v>
      </c>
      <c r="BJ141" s="22" t="s">
        <v>87</v>
      </c>
      <c r="BK141" s="142">
        <f>ROUND(L141*K141,2)</f>
        <v>0</v>
      </c>
      <c r="BL141" s="22" t="s">
        <v>179</v>
      </c>
      <c r="BM141" s="22" t="s">
        <v>643</v>
      </c>
    </row>
    <row r="142" s="9" customFormat="1" ht="29.88" customHeight="1">
      <c r="B142" s="205"/>
      <c r="C142" s="206"/>
      <c r="D142" s="216" t="s">
        <v>144</v>
      </c>
      <c r="E142" s="216"/>
      <c r="F142" s="216"/>
      <c r="G142" s="216"/>
      <c r="H142" s="216"/>
      <c r="I142" s="216"/>
      <c r="J142" s="216"/>
      <c r="K142" s="216"/>
      <c r="L142" s="216"/>
      <c r="M142" s="216"/>
      <c r="N142" s="241">
        <f>BK142</f>
        <v>0</v>
      </c>
      <c r="O142" s="242"/>
      <c r="P142" s="242"/>
      <c r="Q142" s="242"/>
      <c r="R142" s="209"/>
      <c r="T142" s="210"/>
      <c r="U142" s="206"/>
      <c r="V142" s="206"/>
      <c r="W142" s="211">
        <f>SUM(W143:W145)</f>
        <v>0</v>
      </c>
      <c r="X142" s="206"/>
      <c r="Y142" s="211">
        <f>SUM(Y143:Y145)</f>
        <v>0</v>
      </c>
      <c r="Z142" s="206"/>
      <c r="AA142" s="212">
        <f>SUM(AA143:AA145)</f>
        <v>0</v>
      </c>
      <c r="AR142" s="213" t="s">
        <v>87</v>
      </c>
      <c r="AT142" s="214" t="s">
        <v>78</v>
      </c>
      <c r="AU142" s="214" t="s">
        <v>87</v>
      </c>
      <c r="AY142" s="213" t="s">
        <v>174</v>
      </c>
      <c r="BK142" s="215">
        <f>SUM(BK143:BK145)</f>
        <v>0</v>
      </c>
    </row>
    <row r="143" s="1" customFormat="1" ht="25.5" customHeight="1">
      <c r="B143" s="46"/>
      <c r="C143" s="219" t="s">
        <v>211</v>
      </c>
      <c r="D143" s="219" t="s">
        <v>175</v>
      </c>
      <c r="E143" s="220" t="s">
        <v>217</v>
      </c>
      <c r="F143" s="221" t="s">
        <v>218</v>
      </c>
      <c r="G143" s="221"/>
      <c r="H143" s="221"/>
      <c r="I143" s="221"/>
      <c r="J143" s="222" t="s">
        <v>214</v>
      </c>
      <c r="K143" s="223">
        <v>61.938000000000002</v>
      </c>
      <c r="L143" s="224">
        <v>0</v>
      </c>
      <c r="M143" s="225"/>
      <c r="N143" s="226">
        <f>ROUND(L143*K143,2)</f>
        <v>0</v>
      </c>
      <c r="O143" s="226"/>
      <c r="P143" s="226"/>
      <c r="Q143" s="226"/>
      <c r="R143" s="48"/>
      <c r="T143" s="227" t="s">
        <v>22</v>
      </c>
      <c r="U143" s="56" t="s">
        <v>44</v>
      </c>
      <c r="V143" s="47"/>
      <c r="W143" s="228">
        <f>V143*K143</f>
        <v>0</v>
      </c>
      <c r="X143" s="228">
        <v>0</v>
      </c>
      <c r="Y143" s="228">
        <f>X143*K143</f>
        <v>0</v>
      </c>
      <c r="Z143" s="228">
        <v>0</v>
      </c>
      <c r="AA143" s="229">
        <f>Z143*K143</f>
        <v>0</v>
      </c>
      <c r="AR143" s="22" t="s">
        <v>179</v>
      </c>
      <c r="AT143" s="22" t="s">
        <v>175</v>
      </c>
      <c r="AU143" s="22" t="s">
        <v>130</v>
      </c>
      <c r="AY143" s="22" t="s">
        <v>174</v>
      </c>
      <c r="BE143" s="142">
        <f>IF(U143="základní",N143,0)</f>
        <v>0</v>
      </c>
      <c r="BF143" s="142">
        <f>IF(U143="snížená",N143,0)</f>
        <v>0</v>
      </c>
      <c r="BG143" s="142">
        <f>IF(U143="zákl. přenesená",N143,0)</f>
        <v>0</v>
      </c>
      <c r="BH143" s="142">
        <f>IF(U143="sníž. přenesená",N143,0)</f>
        <v>0</v>
      </c>
      <c r="BI143" s="142">
        <f>IF(U143="nulová",N143,0)</f>
        <v>0</v>
      </c>
      <c r="BJ143" s="22" t="s">
        <v>87</v>
      </c>
      <c r="BK143" s="142">
        <f>ROUND(L143*K143,2)</f>
        <v>0</v>
      </c>
      <c r="BL143" s="22" t="s">
        <v>179</v>
      </c>
      <c r="BM143" s="22" t="s">
        <v>566</v>
      </c>
    </row>
    <row r="144" s="1" customFormat="1" ht="25.5" customHeight="1">
      <c r="B144" s="46"/>
      <c r="C144" s="219" t="s">
        <v>216</v>
      </c>
      <c r="D144" s="219" t="s">
        <v>175</v>
      </c>
      <c r="E144" s="220" t="s">
        <v>221</v>
      </c>
      <c r="F144" s="221" t="s">
        <v>222</v>
      </c>
      <c r="G144" s="221"/>
      <c r="H144" s="221"/>
      <c r="I144" s="221"/>
      <c r="J144" s="222" t="s">
        <v>214</v>
      </c>
      <c r="K144" s="223">
        <v>1486.5119999999999</v>
      </c>
      <c r="L144" s="224">
        <v>0</v>
      </c>
      <c r="M144" s="225"/>
      <c r="N144" s="226">
        <f>ROUND(L144*K144,2)</f>
        <v>0</v>
      </c>
      <c r="O144" s="226"/>
      <c r="P144" s="226"/>
      <c r="Q144" s="226"/>
      <c r="R144" s="48"/>
      <c r="T144" s="227" t="s">
        <v>22</v>
      </c>
      <c r="U144" s="56" t="s">
        <v>44</v>
      </c>
      <c r="V144" s="47"/>
      <c r="W144" s="228">
        <f>V144*K144</f>
        <v>0</v>
      </c>
      <c r="X144" s="228">
        <v>0</v>
      </c>
      <c r="Y144" s="228">
        <f>X144*K144</f>
        <v>0</v>
      </c>
      <c r="Z144" s="228">
        <v>0</v>
      </c>
      <c r="AA144" s="229">
        <f>Z144*K144</f>
        <v>0</v>
      </c>
      <c r="AR144" s="22" t="s">
        <v>179</v>
      </c>
      <c r="AT144" s="22" t="s">
        <v>175</v>
      </c>
      <c r="AU144" s="22" t="s">
        <v>130</v>
      </c>
      <c r="AY144" s="22" t="s">
        <v>174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22" t="s">
        <v>87</v>
      </c>
      <c r="BK144" s="142">
        <f>ROUND(L144*K144,2)</f>
        <v>0</v>
      </c>
      <c r="BL144" s="22" t="s">
        <v>179</v>
      </c>
      <c r="BM144" s="22" t="s">
        <v>567</v>
      </c>
    </row>
    <row r="145" s="1" customFormat="1" ht="25.5" customHeight="1">
      <c r="B145" s="46"/>
      <c r="C145" s="219" t="s">
        <v>220</v>
      </c>
      <c r="D145" s="219" t="s">
        <v>175</v>
      </c>
      <c r="E145" s="220" t="s">
        <v>212</v>
      </c>
      <c r="F145" s="221" t="s">
        <v>213</v>
      </c>
      <c r="G145" s="221"/>
      <c r="H145" s="221"/>
      <c r="I145" s="221"/>
      <c r="J145" s="222" t="s">
        <v>214</v>
      </c>
      <c r="K145" s="223">
        <v>61.938000000000002</v>
      </c>
      <c r="L145" s="224">
        <v>0</v>
      </c>
      <c r="M145" s="225"/>
      <c r="N145" s="226">
        <f>ROUND(L145*K145,2)</f>
        <v>0</v>
      </c>
      <c r="O145" s="226"/>
      <c r="P145" s="226"/>
      <c r="Q145" s="226"/>
      <c r="R145" s="48"/>
      <c r="T145" s="227" t="s">
        <v>22</v>
      </c>
      <c r="U145" s="56" t="s">
        <v>44</v>
      </c>
      <c r="V145" s="47"/>
      <c r="W145" s="228">
        <f>V145*K145</f>
        <v>0</v>
      </c>
      <c r="X145" s="228">
        <v>0</v>
      </c>
      <c r="Y145" s="228">
        <f>X145*K145</f>
        <v>0</v>
      </c>
      <c r="Z145" s="228">
        <v>0</v>
      </c>
      <c r="AA145" s="229">
        <f>Z145*K145</f>
        <v>0</v>
      </c>
      <c r="AR145" s="22" t="s">
        <v>179</v>
      </c>
      <c r="AT145" s="22" t="s">
        <v>175</v>
      </c>
      <c r="AU145" s="22" t="s">
        <v>130</v>
      </c>
      <c r="AY145" s="22" t="s">
        <v>174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22" t="s">
        <v>87</v>
      </c>
      <c r="BK145" s="142">
        <f>ROUND(L145*K145,2)</f>
        <v>0</v>
      </c>
      <c r="BL145" s="22" t="s">
        <v>179</v>
      </c>
      <c r="BM145" s="22" t="s">
        <v>568</v>
      </c>
    </row>
    <row r="146" s="9" customFormat="1" ht="29.88" customHeight="1">
      <c r="B146" s="205"/>
      <c r="C146" s="206"/>
      <c r="D146" s="216" t="s">
        <v>145</v>
      </c>
      <c r="E146" s="216"/>
      <c r="F146" s="216"/>
      <c r="G146" s="216"/>
      <c r="H146" s="216"/>
      <c r="I146" s="216"/>
      <c r="J146" s="216"/>
      <c r="K146" s="216"/>
      <c r="L146" s="216"/>
      <c r="M146" s="216"/>
      <c r="N146" s="241">
        <f>BK146</f>
        <v>0</v>
      </c>
      <c r="O146" s="242"/>
      <c r="P146" s="242"/>
      <c r="Q146" s="242"/>
      <c r="R146" s="209"/>
      <c r="T146" s="210"/>
      <c r="U146" s="206"/>
      <c r="V146" s="206"/>
      <c r="W146" s="211">
        <f>W147</f>
        <v>0</v>
      </c>
      <c r="X146" s="206"/>
      <c r="Y146" s="211">
        <f>Y147</f>
        <v>0</v>
      </c>
      <c r="Z146" s="206"/>
      <c r="AA146" s="212">
        <f>AA147</f>
        <v>0</v>
      </c>
      <c r="AR146" s="213" t="s">
        <v>87</v>
      </c>
      <c r="AT146" s="214" t="s">
        <v>78</v>
      </c>
      <c r="AU146" s="214" t="s">
        <v>87</v>
      </c>
      <c r="AY146" s="213" t="s">
        <v>174</v>
      </c>
      <c r="BK146" s="215">
        <f>BK147</f>
        <v>0</v>
      </c>
    </row>
    <row r="147" s="1" customFormat="1" ht="25.5" customHeight="1">
      <c r="B147" s="46"/>
      <c r="C147" s="219" t="s">
        <v>224</v>
      </c>
      <c r="D147" s="219" t="s">
        <v>175</v>
      </c>
      <c r="E147" s="220" t="s">
        <v>225</v>
      </c>
      <c r="F147" s="221" t="s">
        <v>226</v>
      </c>
      <c r="G147" s="221"/>
      <c r="H147" s="221"/>
      <c r="I147" s="221"/>
      <c r="J147" s="222" t="s">
        <v>214</v>
      </c>
      <c r="K147" s="223">
        <v>21.224</v>
      </c>
      <c r="L147" s="224">
        <v>0</v>
      </c>
      <c r="M147" s="225"/>
      <c r="N147" s="226">
        <f>ROUND(L147*K147,2)</f>
        <v>0</v>
      </c>
      <c r="O147" s="226"/>
      <c r="P147" s="226"/>
      <c r="Q147" s="226"/>
      <c r="R147" s="48"/>
      <c r="T147" s="227" t="s">
        <v>22</v>
      </c>
      <c r="U147" s="56" t="s">
        <v>44</v>
      </c>
      <c r="V147" s="47"/>
      <c r="W147" s="228">
        <f>V147*K147</f>
        <v>0</v>
      </c>
      <c r="X147" s="228">
        <v>0</v>
      </c>
      <c r="Y147" s="228">
        <f>X147*K147</f>
        <v>0</v>
      </c>
      <c r="Z147" s="228">
        <v>0</v>
      </c>
      <c r="AA147" s="229">
        <f>Z147*K147</f>
        <v>0</v>
      </c>
      <c r="AR147" s="22" t="s">
        <v>179</v>
      </c>
      <c r="AT147" s="22" t="s">
        <v>175</v>
      </c>
      <c r="AU147" s="22" t="s">
        <v>130</v>
      </c>
      <c r="AY147" s="22" t="s">
        <v>174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22" t="s">
        <v>87</v>
      </c>
      <c r="BK147" s="142">
        <f>ROUND(L147*K147,2)</f>
        <v>0</v>
      </c>
      <c r="BL147" s="22" t="s">
        <v>179</v>
      </c>
      <c r="BM147" s="22" t="s">
        <v>569</v>
      </c>
    </row>
    <row r="148" s="9" customFormat="1" ht="37.44001" customHeight="1">
      <c r="B148" s="205"/>
      <c r="C148" s="206"/>
      <c r="D148" s="207" t="s">
        <v>146</v>
      </c>
      <c r="E148" s="207"/>
      <c r="F148" s="207"/>
      <c r="G148" s="207"/>
      <c r="H148" s="207"/>
      <c r="I148" s="207"/>
      <c r="J148" s="207"/>
      <c r="K148" s="207"/>
      <c r="L148" s="207"/>
      <c r="M148" s="207"/>
      <c r="N148" s="243">
        <f>BK148</f>
        <v>0</v>
      </c>
      <c r="O148" s="244"/>
      <c r="P148" s="244"/>
      <c r="Q148" s="244"/>
      <c r="R148" s="209"/>
      <c r="T148" s="210"/>
      <c r="U148" s="206"/>
      <c r="V148" s="206"/>
      <c r="W148" s="211">
        <f>W149+W152+W159+W163+W166+W173+W182+W191</f>
        <v>0</v>
      </c>
      <c r="X148" s="206"/>
      <c r="Y148" s="211">
        <f>Y149+Y152+Y159+Y163+Y166+Y173+Y182+Y191</f>
        <v>13.668789999999998</v>
      </c>
      <c r="Z148" s="206"/>
      <c r="AA148" s="212">
        <f>AA149+AA152+AA159+AA163+AA166+AA173+AA182+AA191</f>
        <v>14.638400000000001</v>
      </c>
      <c r="AR148" s="213" t="s">
        <v>130</v>
      </c>
      <c r="AT148" s="214" t="s">
        <v>78</v>
      </c>
      <c r="AU148" s="214" t="s">
        <v>79</v>
      </c>
      <c r="AY148" s="213" t="s">
        <v>174</v>
      </c>
      <c r="BK148" s="215">
        <f>BK149+BK152+BK159+BK163+BK166+BK173+BK182+BK191</f>
        <v>0</v>
      </c>
    </row>
    <row r="149" s="9" customFormat="1" ht="19.92" customHeight="1">
      <c r="B149" s="205"/>
      <c r="C149" s="206"/>
      <c r="D149" s="216" t="s">
        <v>631</v>
      </c>
      <c r="E149" s="216"/>
      <c r="F149" s="216"/>
      <c r="G149" s="216"/>
      <c r="H149" s="216"/>
      <c r="I149" s="216"/>
      <c r="J149" s="216"/>
      <c r="K149" s="216"/>
      <c r="L149" s="216"/>
      <c r="M149" s="216"/>
      <c r="N149" s="217">
        <f>BK149</f>
        <v>0</v>
      </c>
      <c r="O149" s="218"/>
      <c r="P149" s="218"/>
      <c r="Q149" s="218"/>
      <c r="R149" s="209"/>
      <c r="T149" s="210"/>
      <c r="U149" s="206"/>
      <c r="V149" s="206"/>
      <c r="W149" s="211">
        <f>SUM(W150:W151)</f>
        <v>0</v>
      </c>
      <c r="X149" s="206"/>
      <c r="Y149" s="211">
        <f>SUM(Y150:Y151)</f>
        <v>0</v>
      </c>
      <c r="Z149" s="206"/>
      <c r="AA149" s="212">
        <f>SUM(AA150:AA151)</f>
        <v>0.15240000000000001</v>
      </c>
      <c r="AR149" s="213" t="s">
        <v>130</v>
      </c>
      <c r="AT149" s="214" t="s">
        <v>78</v>
      </c>
      <c r="AU149" s="214" t="s">
        <v>87</v>
      </c>
      <c r="AY149" s="213" t="s">
        <v>174</v>
      </c>
      <c r="BK149" s="215">
        <f>SUM(BK150:BK151)</f>
        <v>0</v>
      </c>
    </row>
    <row r="150" s="1" customFormat="1" ht="38.25" customHeight="1">
      <c r="B150" s="46"/>
      <c r="C150" s="219" t="s">
        <v>228</v>
      </c>
      <c r="D150" s="219" t="s">
        <v>175</v>
      </c>
      <c r="E150" s="220" t="s">
        <v>644</v>
      </c>
      <c r="F150" s="221" t="s">
        <v>645</v>
      </c>
      <c r="G150" s="221"/>
      <c r="H150" s="221"/>
      <c r="I150" s="221"/>
      <c r="J150" s="222" t="s">
        <v>231</v>
      </c>
      <c r="K150" s="223">
        <v>40</v>
      </c>
      <c r="L150" s="224">
        <v>0</v>
      </c>
      <c r="M150" s="225"/>
      <c r="N150" s="226">
        <f>ROUND(L150*K150,2)</f>
        <v>0</v>
      </c>
      <c r="O150" s="226"/>
      <c r="P150" s="226"/>
      <c r="Q150" s="226"/>
      <c r="R150" s="48"/>
      <c r="T150" s="227" t="s">
        <v>22</v>
      </c>
      <c r="U150" s="56" t="s">
        <v>44</v>
      </c>
      <c r="V150" s="47"/>
      <c r="W150" s="228">
        <f>V150*K150</f>
        <v>0</v>
      </c>
      <c r="X150" s="228">
        <v>0</v>
      </c>
      <c r="Y150" s="228">
        <f>X150*K150</f>
        <v>0</v>
      </c>
      <c r="Z150" s="228">
        <v>0.00381</v>
      </c>
      <c r="AA150" s="229">
        <f>Z150*K150</f>
        <v>0.15240000000000001</v>
      </c>
      <c r="AR150" s="22" t="s">
        <v>232</v>
      </c>
      <c r="AT150" s="22" t="s">
        <v>175</v>
      </c>
      <c r="AU150" s="22" t="s">
        <v>130</v>
      </c>
      <c r="AY150" s="22" t="s">
        <v>174</v>
      </c>
      <c r="BE150" s="142">
        <f>IF(U150="základní",N150,0)</f>
        <v>0</v>
      </c>
      <c r="BF150" s="142">
        <f>IF(U150="snížená",N150,0)</f>
        <v>0</v>
      </c>
      <c r="BG150" s="142">
        <f>IF(U150="zákl. přenesená",N150,0)</f>
        <v>0</v>
      </c>
      <c r="BH150" s="142">
        <f>IF(U150="sníž. přenesená",N150,0)</f>
        <v>0</v>
      </c>
      <c r="BI150" s="142">
        <f>IF(U150="nulová",N150,0)</f>
        <v>0</v>
      </c>
      <c r="BJ150" s="22" t="s">
        <v>87</v>
      </c>
      <c r="BK150" s="142">
        <f>ROUND(L150*K150,2)</f>
        <v>0</v>
      </c>
      <c r="BL150" s="22" t="s">
        <v>232</v>
      </c>
      <c r="BM150" s="22" t="s">
        <v>646</v>
      </c>
    </row>
    <row r="151" s="1" customFormat="1" ht="25.5" customHeight="1">
      <c r="B151" s="46"/>
      <c r="C151" s="219" t="s">
        <v>234</v>
      </c>
      <c r="D151" s="219" t="s">
        <v>175</v>
      </c>
      <c r="E151" s="220" t="s">
        <v>647</v>
      </c>
      <c r="F151" s="221" t="s">
        <v>648</v>
      </c>
      <c r="G151" s="221"/>
      <c r="H151" s="221"/>
      <c r="I151" s="221"/>
      <c r="J151" s="222" t="s">
        <v>255</v>
      </c>
      <c r="K151" s="253">
        <v>0</v>
      </c>
      <c r="L151" s="224">
        <v>0</v>
      </c>
      <c r="M151" s="225"/>
      <c r="N151" s="226">
        <f>ROUND(L151*K151,2)</f>
        <v>0</v>
      </c>
      <c r="O151" s="226"/>
      <c r="P151" s="226"/>
      <c r="Q151" s="226"/>
      <c r="R151" s="48"/>
      <c r="T151" s="227" t="s">
        <v>22</v>
      </c>
      <c r="U151" s="56" t="s">
        <v>44</v>
      </c>
      <c r="V151" s="47"/>
      <c r="W151" s="228">
        <f>V151*K151</f>
        <v>0</v>
      </c>
      <c r="X151" s="228">
        <v>0</v>
      </c>
      <c r="Y151" s="228">
        <f>X151*K151</f>
        <v>0</v>
      </c>
      <c r="Z151" s="228">
        <v>0</v>
      </c>
      <c r="AA151" s="229">
        <f>Z151*K151</f>
        <v>0</v>
      </c>
      <c r="AR151" s="22" t="s">
        <v>232</v>
      </c>
      <c r="AT151" s="22" t="s">
        <v>175</v>
      </c>
      <c r="AU151" s="22" t="s">
        <v>130</v>
      </c>
      <c r="AY151" s="22" t="s">
        <v>174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22" t="s">
        <v>87</v>
      </c>
      <c r="BK151" s="142">
        <f>ROUND(L151*K151,2)</f>
        <v>0</v>
      </c>
      <c r="BL151" s="22" t="s">
        <v>232</v>
      </c>
      <c r="BM151" s="22" t="s">
        <v>649</v>
      </c>
    </row>
    <row r="152" s="9" customFormat="1" ht="29.88" customHeight="1">
      <c r="B152" s="205"/>
      <c r="C152" s="206"/>
      <c r="D152" s="216" t="s">
        <v>149</v>
      </c>
      <c r="E152" s="216"/>
      <c r="F152" s="216"/>
      <c r="G152" s="216"/>
      <c r="H152" s="216"/>
      <c r="I152" s="216"/>
      <c r="J152" s="216"/>
      <c r="K152" s="216"/>
      <c r="L152" s="216"/>
      <c r="M152" s="216"/>
      <c r="N152" s="241">
        <f>BK152</f>
        <v>0</v>
      </c>
      <c r="O152" s="242"/>
      <c r="P152" s="242"/>
      <c r="Q152" s="242"/>
      <c r="R152" s="209"/>
      <c r="T152" s="210"/>
      <c r="U152" s="206"/>
      <c r="V152" s="206"/>
      <c r="W152" s="211">
        <f>SUM(W153:W158)</f>
        <v>0</v>
      </c>
      <c r="X152" s="206"/>
      <c r="Y152" s="211">
        <f>SUM(Y153:Y158)</f>
        <v>0.91980000000000006</v>
      </c>
      <c r="Z152" s="206"/>
      <c r="AA152" s="212">
        <f>SUM(AA153:AA158)</f>
        <v>0.28000000000000003</v>
      </c>
      <c r="AR152" s="213" t="s">
        <v>130</v>
      </c>
      <c r="AT152" s="214" t="s">
        <v>78</v>
      </c>
      <c r="AU152" s="214" t="s">
        <v>87</v>
      </c>
      <c r="AY152" s="213" t="s">
        <v>174</v>
      </c>
      <c r="BK152" s="215">
        <f>SUM(BK153:BK158)</f>
        <v>0</v>
      </c>
    </row>
    <row r="153" s="1" customFormat="1" ht="25.5" customHeight="1">
      <c r="B153" s="46"/>
      <c r="C153" s="219" t="s">
        <v>241</v>
      </c>
      <c r="D153" s="219" t="s">
        <v>175</v>
      </c>
      <c r="E153" s="220" t="s">
        <v>650</v>
      </c>
      <c r="F153" s="221" t="s">
        <v>651</v>
      </c>
      <c r="G153" s="221"/>
      <c r="H153" s="221"/>
      <c r="I153" s="221"/>
      <c r="J153" s="222" t="s">
        <v>178</v>
      </c>
      <c r="K153" s="223">
        <v>30</v>
      </c>
      <c r="L153" s="224">
        <v>0</v>
      </c>
      <c r="M153" s="225"/>
      <c r="N153" s="226">
        <f>ROUND(L153*K153,2)</f>
        <v>0</v>
      </c>
      <c r="O153" s="226"/>
      <c r="P153" s="226"/>
      <c r="Q153" s="226"/>
      <c r="R153" s="48"/>
      <c r="T153" s="227" t="s">
        <v>22</v>
      </c>
      <c r="U153" s="56" t="s">
        <v>44</v>
      </c>
      <c r="V153" s="47"/>
      <c r="W153" s="228">
        <f>V153*K153</f>
        <v>0</v>
      </c>
      <c r="X153" s="228">
        <v>0</v>
      </c>
      <c r="Y153" s="228">
        <f>X153*K153</f>
        <v>0</v>
      </c>
      <c r="Z153" s="228">
        <v>0</v>
      </c>
      <c r="AA153" s="229">
        <f>Z153*K153</f>
        <v>0</v>
      </c>
      <c r="AR153" s="22" t="s">
        <v>232</v>
      </c>
      <c r="AT153" s="22" t="s">
        <v>175</v>
      </c>
      <c r="AU153" s="22" t="s">
        <v>130</v>
      </c>
      <c r="AY153" s="22" t="s">
        <v>174</v>
      </c>
      <c r="BE153" s="142">
        <f>IF(U153="základní",N153,0)</f>
        <v>0</v>
      </c>
      <c r="BF153" s="142">
        <f>IF(U153="snížená",N153,0)</f>
        <v>0</v>
      </c>
      <c r="BG153" s="142">
        <f>IF(U153="zákl. přenesená",N153,0)</f>
        <v>0</v>
      </c>
      <c r="BH153" s="142">
        <f>IF(U153="sníž. přenesená",N153,0)</f>
        <v>0</v>
      </c>
      <c r="BI153" s="142">
        <f>IF(U153="nulová",N153,0)</f>
        <v>0</v>
      </c>
      <c r="BJ153" s="22" t="s">
        <v>87</v>
      </c>
      <c r="BK153" s="142">
        <f>ROUND(L153*K153,2)</f>
        <v>0</v>
      </c>
      <c r="BL153" s="22" t="s">
        <v>232</v>
      </c>
      <c r="BM153" s="22" t="s">
        <v>652</v>
      </c>
    </row>
    <row r="154" s="1" customFormat="1" ht="25.5" customHeight="1">
      <c r="B154" s="46"/>
      <c r="C154" s="219" t="s">
        <v>11</v>
      </c>
      <c r="D154" s="219" t="s">
        <v>175</v>
      </c>
      <c r="E154" s="220" t="s">
        <v>653</v>
      </c>
      <c r="F154" s="221" t="s">
        <v>654</v>
      </c>
      <c r="G154" s="221"/>
      <c r="H154" s="221"/>
      <c r="I154" s="221"/>
      <c r="J154" s="222" t="s">
        <v>178</v>
      </c>
      <c r="K154" s="223">
        <v>30</v>
      </c>
      <c r="L154" s="224">
        <v>0</v>
      </c>
      <c r="M154" s="225"/>
      <c r="N154" s="226">
        <f>ROUND(L154*K154,2)</f>
        <v>0</v>
      </c>
      <c r="O154" s="226"/>
      <c r="P154" s="226"/>
      <c r="Q154" s="226"/>
      <c r="R154" s="48"/>
      <c r="T154" s="227" t="s">
        <v>22</v>
      </c>
      <c r="U154" s="56" t="s">
        <v>44</v>
      </c>
      <c r="V154" s="47"/>
      <c r="W154" s="228">
        <f>V154*K154</f>
        <v>0</v>
      </c>
      <c r="X154" s="228">
        <v>0</v>
      </c>
      <c r="Y154" s="228">
        <f>X154*K154</f>
        <v>0</v>
      </c>
      <c r="Z154" s="228">
        <v>0</v>
      </c>
      <c r="AA154" s="229">
        <f>Z154*K154</f>
        <v>0</v>
      </c>
      <c r="AR154" s="22" t="s">
        <v>232</v>
      </c>
      <c r="AT154" s="22" t="s">
        <v>175</v>
      </c>
      <c r="AU154" s="22" t="s">
        <v>130</v>
      </c>
      <c r="AY154" s="22" t="s">
        <v>174</v>
      </c>
      <c r="BE154" s="142">
        <f>IF(U154="základní",N154,0)</f>
        <v>0</v>
      </c>
      <c r="BF154" s="142">
        <f>IF(U154="snížená",N154,0)</f>
        <v>0</v>
      </c>
      <c r="BG154" s="142">
        <f>IF(U154="zákl. přenesená",N154,0)</f>
        <v>0</v>
      </c>
      <c r="BH154" s="142">
        <f>IF(U154="sníž. přenesená",N154,0)</f>
        <v>0</v>
      </c>
      <c r="BI154" s="142">
        <f>IF(U154="nulová",N154,0)</f>
        <v>0</v>
      </c>
      <c r="BJ154" s="22" t="s">
        <v>87</v>
      </c>
      <c r="BK154" s="142">
        <f>ROUND(L154*K154,2)</f>
        <v>0</v>
      </c>
      <c r="BL154" s="22" t="s">
        <v>232</v>
      </c>
      <c r="BM154" s="22" t="s">
        <v>655</v>
      </c>
    </row>
    <row r="155" s="1" customFormat="1" ht="16.5" customHeight="1">
      <c r="B155" s="46"/>
      <c r="C155" s="219" t="s">
        <v>232</v>
      </c>
      <c r="D155" s="219" t="s">
        <v>175</v>
      </c>
      <c r="E155" s="220" t="s">
        <v>656</v>
      </c>
      <c r="F155" s="221" t="s">
        <v>657</v>
      </c>
      <c r="G155" s="221"/>
      <c r="H155" s="221"/>
      <c r="I155" s="221"/>
      <c r="J155" s="222" t="s">
        <v>178</v>
      </c>
      <c r="K155" s="223">
        <v>70</v>
      </c>
      <c r="L155" s="224">
        <v>0</v>
      </c>
      <c r="M155" s="225"/>
      <c r="N155" s="226">
        <f>ROUND(L155*K155,2)</f>
        <v>0</v>
      </c>
      <c r="O155" s="226"/>
      <c r="P155" s="226"/>
      <c r="Q155" s="226"/>
      <c r="R155" s="48"/>
      <c r="T155" s="227" t="s">
        <v>22</v>
      </c>
      <c r="U155" s="56" t="s">
        <v>44</v>
      </c>
      <c r="V155" s="47"/>
      <c r="W155" s="228">
        <f>V155*K155</f>
        <v>0</v>
      </c>
      <c r="X155" s="228">
        <v>0</v>
      </c>
      <c r="Y155" s="228">
        <f>X155*K155</f>
        <v>0</v>
      </c>
      <c r="Z155" s="228">
        <v>0.0040000000000000001</v>
      </c>
      <c r="AA155" s="229">
        <f>Z155*K155</f>
        <v>0.28000000000000003</v>
      </c>
      <c r="AR155" s="22" t="s">
        <v>232</v>
      </c>
      <c r="AT155" s="22" t="s">
        <v>175</v>
      </c>
      <c r="AU155" s="22" t="s">
        <v>130</v>
      </c>
      <c r="AY155" s="22" t="s">
        <v>174</v>
      </c>
      <c r="BE155" s="142">
        <f>IF(U155="základní",N155,0)</f>
        <v>0</v>
      </c>
      <c r="BF155" s="142">
        <f>IF(U155="snížená",N155,0)</f>
        <v>0</v>
      </c>
      <c r="BG155" s="142">
        <f>IF(U155="zákl. přenesená",N155,0)</f>
        <v>0</v>
      </c>
      <c r="BH155" s="142">
        <f>IF(U155="sníž. přenesená",N155,0)</f>
        <v>0</v>
      </c>
      <c r="BI155" s="142">
        <f>IF(U155="nulová",N155,0)</f>
        <v>0</v>
      </c>
      <c r="BJ155" s="22" t="s">
        <v>87</v>
      </c>
      <c r="BK155" s="142">
        <f>ROUND(L155*K155,2)</f>
        <v>0</v>
      </c>
      <c r="BL155" s="22" t="s">
        <v>232</v>
      </c>
      <c r="BM155" s="22" t="s">
        <v>658</v>
      </c>
    </row>
    <row r="156" s="1" customFormat="1" ht="25.5" customHeight="1">
      <c r="B156" s="46"/>
      <c r="C156" s="219" t="s">
        <v>252</v>
      </c>
      <c r="D156" s="219" t="s">
        <v>175</v>
      </c>
      <c r="E156" s="220" t="s">
        <v>659</v>
      </c>
      <c r="F156" s="221" t="s">
        <v>660</v>
      </c>
      <c r="G156" s="221"/>
      <c r="H156" s="221"/>
      <c r="I156" s="221"/>
      <c r="J156" s="222" t="s">
        <v>178</v>
      </c>
      <c r="K156" s="223">
        <v>70</v>
      </c>
      <c r="L156" s="224">
        <v>0</v>
      </c>
      <c r="M156" s="225"/>
      <c r="N156" s="226">
        <f>ROUND(L156*K156,2)</f>
        <v>0</v>
      </c>
      <c r="O156" s="226"/>
      <c r="P156" s="226"/>
      <c r="Q156" s="226"/>
      <c r="R156" s="48"/>
      <c r="T156" s="227" t="s">
        <v>22</v>
      </c>
      <c r="U156" s="56" t="s">
        <v>44</v>
      </c>
      <c r="V156" s="47"/>
      <c r="W156" s="228">
        <f>V156*K156</f>
        <v>0</v>
      </c>
      <c r="X156" s="228">
        <v>0</v>
      </c>
      <c r="Y156" s="228">
        <f>X156*K156</f>
        <v>0</v>
      </c>
      <c r="Z156" s="228">
        <v>0</v>
      </c>
      <c r="AA156" s="229">
        <f>Z156*K156</f>
        <v>0</v>
      </c>
      <c r="AR156" s="22" t="s">
        <v>232</v>
      </c>
      <c r="AT156" s="22" t="s">
        <v>175</v>
      </c>
      <c r="AU156" s="22" t="s">
        <v>130</v>
      </c>
      <c r="AY156" s="22" t="s">
        <v>174</v>
      </c>
      <c r="BE156" s="142">
        <f>IF(U156="základní",N156,0)</f>
        <v>0</v>
      </c>
      <c r="BF156" s="142">
        <f>IF(U156="snížená",N156,0)</f>
        <v>0</v>
      </c>
      <c r="BG156" s="142">
        <f>IF(U156="zákl. přenesená",N156,0)</f>
        <v>0</v>
      </c>
      <c r="BH156" s="142">
        <f>IF(U156="sníž. přenesená",N156,0)</f>
        <v>0</v>
      </c>
      <c r="BI156" s="142">
        <f>IF(U156="nulová",N156,0)</f>
        <v>0</v>
      </c>
      <c r="BJ156" s="22" t="s">
        <v>87</v>
      </c>
      <c r="BK156" s="142">
        <f>ROUND(L156*K156,2)</f>
        <v>0</v>
      </c>
      <c r="BL156" s="22" t="s">
        <v>232</v>
      </c>
      <c r="BM156" s="22" t="s">
        <v>661</v>
      </c>
    </row>
    <row r="157" s="1" customFormat="1" ht="16.5" customHeight="1">
      <c r="B157" s="46"/>
      <c r="C157" s="245" t="s">
        <v>257</v>
      </c>
      <c r="D157" s="245" t="s">
        <v>235</v>
      </c>
      <c r="E157" s="246" t="s">
        <v>662</v>
      </c>
      <c r="F157" s="247" t="s">
        <v>663</v>
      </c>
      <c r="G157" s="247"/>
      <c r="H157" s="247"/>
      <c r="I157" s="247"/>
      <c r="J157" s="248" t="s">
        <v>178</v>
      </c>
      <c r="K157" s="249">
        <v>70</v>
      </c>
      <c r="L157" s="250">
        <v>0</v>
      </c>
      <c r="M157" s="251"/>
      <c r="N157" s="252">
        <f>ROUND(L157*K157,2)</f>
        <v>0</v>
      </c>
      <c r="O157" s="226"/>
      <c r="P157" s="226"/>
      <c r="Q157" s="226"/>
      <c r="R157" s="48"/>
      <c r="T157" s="227" t="s">
        <v>22</v>
      </c>
      <c r="U157" s="56" t="s">
        <v>44</v>
      </c>
      <c r="V157" s="47"/>
      <c r="W157" s="228">
        <f>V157*K157</f>
        <v>0</v>
      </c>
      <c r="X157" s="228">
        <v>0.013140000000000001</v>
      </c>
      <c r="Y157" s="228">
        <f>X157*K157</f>
        <v>0.91980000000000006</v>
      </c>
      <c r="Z157" s="228">
        <v>0</v>
      </c>
      <c r="AA157" s="229">
        <f>Z157*K157</f>
        <v>0</v>
      </c>
      <c r="AR157" s="22" t="s">
        <v>238</v>
      </c>
      <c r="AT157" s="22" t="s">
        <v>235</v>
      </c>
      <c r="AU157" s="22" t="s">
        <v>130</v>
      </c>
      <c r="AY157" s="22" t="s">
        <v>174</v>
      </c>
      <c r="BE157" s="142">
        <f>IF(U157="základní",N157,0)</f>
        <v>0</v>
      </c>
      <c r="BF157" s="142">
        <f>IF(U157="snížená",N157,0)</f>
        <v>0</v>
      </c>
      <c r="BG157" s="142">
        <f>IF(U157="zákl. přenesená",N157,0)</f>
        <v>0</v>
      </c>
      <c r="BH157" s="142">
        <f>IF(U157="sníž. přenesená",N157,0)</f>
        <v>0</v>
      </c>
      <c r="BI157" s="142">
        <f>IF(U157="nulová",N157,0)</f>
        <v>0</v>
      </c>
      <c r="BJ157" s="22" t="s">
        <v>87</v>
      </c>
      <c r="BK157" s="142">
        <f>ROUND(L157*K157,2)</f>
        <v>0</v>
      </c>
      <c r="BL157" s="22" t="s">
        <v>232</v>
      </c>
      <c r="BM157" s="22" t="s">
        <v>664</v>
      </c>
    </row>
    <row r="158" s="1" customFormat="1" ht="25.5" customHeight="1">
      <c r="B158" s="46"/>
      <c r="C158" s="245" t="s">
        <v>266</v>
      </c>
      <c r="D158" s="245" t="s">
        <v>235</v>
      </c>
      <c r="E158" s="246" t="s">
        <v>665</v>
      </c>
      <c r="F158" s="247" t="s">
        <v>666</v>
      </c>
      <c r="G158" s="247"/>
      <c r="H158" s="247"/>
      <c r="I158" s="247"/>
      <c r="J158" s="248" t="s">
        <v>205</v>
      </c>
      <c r="K158" s="249">
        <v>1</v>
      </c>
      <c r="L158" s="250">
        <v>0</v>
      </c>
      <c r="M158" s="251"/>
      <c r="N158" s="252">
        <f>ROUND(L158*K158,2)</f>
        <v>0</v>
      </c>
      <c r="O158" s="226"/>
      <c r="P158" s="226"/>
      <c r="Q158" s="226"/>
      <c r="R158" s="48"/>
      <c r="T158" s="227" t="s">
        <v>22</v>
      </c>
      <c r="U158" s="56" t="s">
        <v>44</v>
      </c>
      <c r="V158" s="47"/>
      <c r="W158" s="228">
        <f>V158*K158</f>
        <v>0</v>
      </c>
      <c r="X158" s="228">
        <v>0</v>
      </c>
      <c r="Y158" s="228">
        <f>X158*K158</f>
        <v>0</v>
      </c>
      <c r="Z158" s="228">
        <v>0</v>
      </c>
      <c r="AA158" s="229">
        <f>Z158*K158</f>
        <v>0</v>
      </c>
      <c r="AR158" s="22" t="s">
        <v>238</v>
      </c>
      <c r="AT158" s="22" t="s">
        <v>235</v>
      </c>
      <c r="AU158" s="22" t="s">
        <v>130</v>
      </c>
      <c r="AY158" s="22" t="s">
        <v>174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22" t="s">
        <v>87</v>
      </c>
      <c r="BK158" s="142">
        <f>ROUND(L158*K158,2)</f>
        <v>0</v>
      </c>
      <c r="BL158" s="22" t="s">
        <v>232</v>
      </c>
      <c r="BM158" s="22" t="s">
        <v>667</v>
      </c>
    </row>
    <row r="159" s="9" customFormat="1" ht="29.88" customHeight="1">
      <c r="B159" s="205"/>
      <c r="C159" s="206"/>
      <c r="D159" s="216" t="s">
        <v>539</v>
      </c>
      <c r="E159" s="216"/>
      <c r="F159" s="216"/>
      <c r="G159" s="216"/>
      <c r="H159" s="216"/>
      <c r="I159" s="216"/>
      <c r="J159" s="216"/>
      <c r="K159" s="216"/>
      <c r="L159" s="216"/>
      <c r="M159" s="216"/>
      <c r="N159" s="241">
        <f>BK159</f>
        <v>0</v>
      </c>
      <c r="O159" s="242"/>
      <c r="P159" s="242"/>
      <c r="Q159" s="242"/>
      <c r="R159" s="209"/>
      <c r="T159" s="210"/>
      <c r="U159" s="206"/>
      <c r="V159" s="206"/>
      <c r="W159" s="211">
        <f>SUM(W160:W162)</f>
        <v>0</v>
      </c>
      <c r="X159" s="206"/>
      <c r="Y159" s="211">
        <f>SUM(Y160:Y162)</f>
        <v>0.375</v>
      </c>
      <c r="Z159" s="206"/>
      <c r="AA159" s="212">
        <f>SUM(AA160:AA162)</f>
        <v>0</v>
      </c>
      <c r="AR159" s="213" t="s">
        <v>130</v>
      </c>
      <c r="AT159" s="214" t="s">
        <v>78</v>
      </c>
      <c r="AU159" s="214" t="s">
        <v>87</v>
      </c>
      <c r="AY159" s="213" t="s">
        <v>174</v>
      </c>
      <c r="BK159" s="215">
        <f>SUM(BK160:BK162)</f>
        <v>0</v>
      </c>
    </row>
    <row r="160" s="1" customFormat="1" ht="25.5" customHeight="1">
      <c r="B160" s="46"/>
      <c r="C160" s="219" t="s">
        <v>270</v>
      </c>
      <c r="D160" s="219" t="s">
        <v>175</v>
      </c>
      <c r="E160" s="220" t="s">
        <v>570</v>
      </c>
      <c r="F160" s="221" t="s">
        <v>571</v>
      </c>
      <c r="G160" s="221"/>
      <c r="H160" s="221"/>
      <c r="I160" s="221"/>
      <c r="J160" s="222" t="s">
        <v>178</v>
      </c>
      <c r="K160" s="223">
        <v>10</v>
      </c>
      <c r="L160" s="224">
        <v>0</v>
      </c>
      <c r="M160" s="225"/>
      <c r="N160" s="226">
        <f>ROUND(L160*K160,2)</f>
        <v>0</v>
      </c>
      <c r="O160" s="226"/>
      <c r="P160" s="226"/>
      <c r="Q160" s="226"/>
      <c r="R160" s="48"/>
      <c r="T160" s="227" t="s">
        <v>22</v>
      </c>
      <c r="U160" s="56" t="s">
        <v>44</v>
      </c>
      <c r="V160" s="47"/>
      <c r="W160" s="228">
        <f>V160*K160</f>
        <v>0</v>
      </c>
      <c r="X160" s="228">
        <v>0.037499999999999999</v>
      </c>
      <c r="Y160" s="228">
        <f>X160*K160</f>
        <v>0.375</v>
      </c>
      <c r="Z160" s="228">
        <v>0</v>
      </c>
      <c r="AA160" s="229">
        <f>Z160*K160</f>
        <v>0</v>
      </c>
      <c r="AR160" s="22" t="s">
        <v>232</v>
      </c>
      <c r="AT160" s="22" t="s">
        <v>175</v>
      </c>
      <c r="AU160" s="22" t="s">
        <v>130</v>
      </c>
      <c r="AY160" s="22" t="s">
        <v>174</v>
      </c>
      <c r="BE160" s="142">
        <f>IF(U160="základní",N160,0)</f>
        <v>0</v>
      </c>
      <c r="BF160" s="142">
        <f>IF(U160="snížená",N160,0)</f>
        <v>0</v>
      </c>
      <c r="BG160" s="142">
        <f>IF(U160="zákl. přenesená",N160,0)</f>
        <v>0</v>
      </c>
      <c r="BH160" s="142">
        <f>IF(U160="sníž. přenesená",N160,0)</f>
        <v>0</v>
      </c>
      <c r="BI160" s="142">
        <f>IF(U160="nulová",N160,0)</f>
        <v>0</v>
      </c>
      <c r="BJ160" s="22" t="s">
        <v>87</v>
      </c>
      <c r="BK160" s="142">
        <f>ROUND(L160*K160,2)</f>
        <v>0</v>
      </c>
      <c r="BL160" s="22" t="s">
        <v>232</v>
      </c>
      <c r="BM160" s="22" t="s">
        <v>572</v>
      </c>
    </row>
    <row r="161" s="1" customFormat="1" ht="16.5" customHeight="1">
      <c r="B161" s="46"/>
      <c r="C161" s="245" t="s">
        <v>10</v>
      </c>
      <c r="D161" s="245" t="s">
        <v>235</v>
      </c>
      <c r="E161" s="246" t="s">
        <v>573</v>
      </c>
      <c r="F161" s="247" t="s">
        <v>574</v>
      </c>
      <c r="G161" s="247"/>
      <c r="H161" s="247"/>
      <c r="I161" s="247"/>
      <c r="J161" s="248" t="s">
        <v>178</v>
      </c>
      <c r="K161" s="249">
        <v>10</v>
      </c>
      <c r="L161" s="250">
        <v>0</v>
      </c>
      <c r="M161" s="251"/>
      <c r="N161" s="252">
        <f>ROUND(L161*K161,2)</f>
        <v>0</v>
      </c>
      <c r="O161" s="226"/>
      <c r="P161" s="226"/>
      <c r="Q161" s="226"/>
      <c r="R161" s="48"/>
      <c r="T161" s="227" t="s">
        <v>22</v>
      </c>
      <c r="U161" s="56" t="s">
        <v>44</v>
      </c>
      <c r="V161" s="47"/>
      <c r="W161" s="228">
        <f>V161*K161</f>
        <v>0</v>
      </c>
      <c r="X161" s="228">
        <v>0</v>
      </c>
      <c r="Y161" s="228">
        <f>X161*K161</f>
        <v>0</v>
      </c>
      <c r="Z161" s="228">
        <v>0</v>
      </c>
      <c r="AA161" s="229">
        <f>Z161*K161</f>
        <v>0</v>
      </c>
      <c r="AR161" s="22" t="s">
        <v>238</v>
      </c>
      <c r="AT161" s="22" t="s">
        <v>235</v>
      </c>
      <c r="AU161" s="22" t="s">
        <v>130</v>
      </c>
      <c r="AY161" s="22" t="s">
        <v>174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2" t="s">
        <v>87</v>
      </c>
      <c r="BK161" s="142">
        <f>ROUND(L161*K161,2)</f>
        <v>0</v>
      </c>
      <c r="BL161" s="22" t="s">
        <v>232</v>
      </c>
      <c r="BM161" s="22" t="s">
        <v>575</v>
      </c>
    </row>
    <row r="162" s="1" customFormat="1" ht="25.5" customHeight="1">
      <c r="B162" s="46"/>
      <c r="C162" s="219" t="s">
        <v>277</v>
      </c>
      <c r="D162" s="219" t="s">
        <v>175</v>
      </c>
      <c r="E162" s="220" t="s">
        <v>576</v>
      </c>
      <c r="F162" s="221" t="s">
        <v>577</v>
      </c>
      <c r="G162" s="221"/>
      <c r="H162" s="221"/>
      <c r="I162" s="221"/>
      <c r="J162" s="222" t="s">
        <v>255</v>
      </c>
      <c r="K162" s="253">
        <v>0</v>
      </c>
      <c r="L162" s="224">
        <v>0</v>
      </c>
      <c r="M162" s="225"/>
      <c r="N162" s="226">
        <f>ROUND(L162*K162,2)</f>
        <v>0</v>
      </c>
      <c r="O162" s="226"/>
      <c r="P162" s="226"/>
      <c r="Q162" s="226"/>
      <c r="R162" s="48"/>
      <c r="T162" s="227" t="s">
        <v>22</v>
      </c>
      <c r="U162" s="56" t="s">
        <v>44</v>
      </c>
      <c r="V162" s="47"/>
      <c r="W162" s="228">
        <f>V162*K162</f>
        <v>0</v>
      </c>
      <c r="X162" s="228">
        <v>0</v>
      </c>
      <c r="Y162" s="228">
        <f>X162*K162</f>
        <v>0</v>
      </c>
      <c r="Z162" s="228">
        <v>0</v>
      </c>
      <c r="AA162" s="229">
        <f>Z162*K162</f>
        <v>0</v>
      </c>
      <c r="AR162" s="22" t="s">
        <v>232</v>
      </c>
      <c r="AT162" s="22" t="s">
        <v>175</v>
      </c>
      <c r="AU162" s="22" t="s">
        <v>130</v>
      </c>
      <c r="AY162" s="22" t="s">
        <v>174</v>
      </c>
      <c r="BE162" s="142">
        <f>IF(U162="základní",N162,0)</f>
        <v>0</v>
      </c>
      <c r="BF162" s="142">
        <f>IF(U162="snížená",N162,0)</f>
        <v>0</v>
      </c>
      <c r="BG162" s="142">
        <f>IF(U162="zákl. přenesená",N162,0)</f>
        <v>0</v>
      </c>
      <c r="BH162" s="142">
        <f>IF(U162="sníž. přenesená",N162,0)</f>
        <v>0</v>
      </c>
      <c r="BI162" s="142">
        <f>IF(U162="nulová",N162,0)</f>
        <v>0</v>
      </c>
      <c r="BJ162" s="22" t="s">
        <v>87</v>
      </c>
      <c r="BK162" s="142">
        <f>ROUND(L162*K162,2)</f>
        <v>0</v>
      </c>
      <c r="BL162" s="22" t="s">
        <v>232</v>
      </c>
      <c r="BM162" s="22" t="s">
        <v>578</v>
      </c>
    </row>
    <row r="163" s="9" customFormat="1" ht="29.88" customHeight="1">
      <c r="B163" s="205"/>
      <c r="C163" s="206"/>
      <c r="D163" s="216" t="s">
        <v>540</v>
      </c>
      <c r="E163" s="216"/>
      <c r="F163" s="216"/>
      <c r="G163" s="216"/>
      <c r="H163" s="216"/>
      <c r="I163" s="216"/>
      <c r="J163" s="216"/>
      <c r="K163" s="216"/>
      <c r="L163" s="216"/>
      <c r="M163" s="216"/>
      <c r="N163" s="241">
        <f>BK163</f>
        <v>0</v>
      </c>
      <c r="O163" s="242"/>
      <c r="P163" s="242"/>
      <c r="Q163" s="242"/>
      <c r="R163" s="209"/>
      <c r="T163" s="210"/>
      <c r="U163" s="206"/>
      <c r="V163" s="206"/>
      <c r="W163" s="211">
        <f>SUM(W164:W165)</f>
        <v>0</v>
      </c>
      <c r="X163" s="206"/>
      <c r="Y163" s="211">
        <f>SUM(Y164:Y165)</f>
        <v>0</v>
      </c>
      <c r="Z163" s="206"/>
      <c r="AA163" s="212">
        <f>SUM(AA164:AA165)</f>
        <v>0.025000000000000001</v>
      </c>
      <c r="AR163" s="213" t="s">
        <v>130</v>
      </c>
      <c r="AT163" s="214" t="s">
        <v>78</v>
      </c>
      <c r="AU163" s="214" t="s">
        <v>87</v>
      </c>
      <c r="AY163" s="213" t="s">
        <v>174</v>
      </c>
      <c r="BK163" s="215">
        <f>SUM(BK164:BK165)</f>
        <v>0</v>
      </c>
    </row>
    <row r="164" s="1" customFormat="1" ht="25.5" customHeight="1">
      <c r="B164" s="46"/>
      <c r="C164" s="219" t="s">
        <v>281</v>
      </c>
      <c r="D164" s="219" t="s">
        <v>175</v>
      </c>
      <c r="E164" s="220" t="s">
        <v>579</v>
      </c>
      <c r="F164" s="221" t="s">
        <v>580</v>
      </c>
      <c r="G164" s="221"/>
      <c r="H164" s="221"/>
      <c r="I164" s="221"/>
      <c r="J164" s="222" t="s">
        <v>178</v>
      </c>
      <c r="K164" s="223">
        <v>10</v>
      </c>
      <c r="L164" s="224">
        <v>0</v>
      </c>
      <c r="M164" s="225"/>
      <c r="N164" s="226">
        <f>ROUND(L164*K164,2)</f>
        <v>0</v>
      </c>
      <c r="O164" s="226"/>
      <c r="P164" s="226"/>
      <c r="Q164" s="226"/>
      <c r="R164" s="48"/>
      <c r="T164" s="227" t="s">
        <v>22</v>
      </c>
      <c r="U164" s="56" t="s">
        <v>44</v>
      </c>
      <c r="V164" s="47"/>
      <c r="W164" s="228">
        <f>V164*K164</f>
        <v>0</v>
      </c>
      <c r="X164" s="228">
        <v>0</v>
      </c>
      <c r="Y164" s="228">
        <f>X164*K164</f>
        <v>0</v>
      </c>
      <c r="Z164" s="228">
        <v>0.0025000000000000001</v>
      </c>
      <c r="AA164" s="229">
        <f>Z164*K164</f>
        <v>0.025000000000000001</v>
      </c>
      <c r="AR164" s="22" t="s">
        <v>232</v>
      </c>
      <c r="AT164" s="22" t="s">
        <v>175</v>
      </c>
      <c r="AU164" s="22" t="s">
        <v>130</v>
      </c>
      <c r="AY164" s="22" t="s">
        <v>174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22" t="s">
        <v>87</v>
      </c>
      <c r="BK164" s="142">
        <f>ROUND(L164*K164,2)</f>
        <v>0</v>
      </c>
      <c r="BL164" s="22" t="s">
        <v>232</v>
      </c>
      <c r="BM164" s="22" t="s">
        <v>581</v>
      </c>
    </row>
    <row r="165" s="1" customFormat="1" ht="25.5" customHeight="1">
      <c r="B165" s="46"/>
      <c r="C165" s="219" t="s">
        <v>285</v>
      </c>
      <c r="D165" s="219" t="s">
        <v>175</v>
      </c>
      <c r="E165" s="220" t="s">
        <v>582</v>
      </c>
      <c r="F165" s="221" t="s">
        <v>583</v>
      </c>
      <c r="G165" s="221"/>
      <c r="H165" s="221"/>
      <c r="I165" s="221"/>
      <c r="J165" s="222" t="s">
        <v>255</v>
      </c>
      <c r="K165" s="253">
        <v>0</v>
      </c>
      <c r="L165" s="224">
        <v>0</v>
      </c>
      <c r="M165" s="225"/>
      <c r="N165" s="226">
        <f>ROUND(L165*K165,2)</f>
        <v>0</v>
      </c>
      <c r="O165" s="226"/>
      <c r="P165" s="226"/>
      <c r="Q165" s="226"/>
      <c r="R165" s="48"/>
      <c r="T165" s="227" t="s">
        <v>22</v>
      </c>
      <c r="U165" s="56" t="s">
        <v>44</v>
      </c>
      <c r="V165" s="47"/>
      <c r="W165" s="228">
        <f>V165*K165</f>
        <v>0</v>
      </c>
      <c r="X165" s="228">
        <v>0</v>
      </c>
      <c r="Y165" s="228">
        <f>X165*K165</f>
        <v>0</v>
      </c>
      <c r="Z165" s="228">
        <v>0</v>
      </c>
      <c r="AA165" s="229">
        <f>Z165*K165</f>
        <v>0</v>
      </c>
      <c r="AR165" s="22" t="s">
        <v>232</v>
      </c>
      <c r="AT165" s="22" t="s">
        <v>175</v>
      </c>
      <c r="AU165" s="22" t="s">
        <v>130</v>
      </c>
      <c r="AY165" s="22" t="s">
        <v>174</v>
      </c>
      <c r="BE165" s="142">
        <f>IF(U165="základní",N165,0)</f>
        <v>0</v>
      </c>
      <c r="BF165" s="142">
        <f>IF(U165="snížená",N165,0)</f>
        <v>0</v>
      </c>
      <c r="BG165" s="142">
        <f>IF(U165="zákl. přenesená",N165,0)</f>
        <v>0</v>
      </c>
      <c r="BH165" s="142">
        <f>IF(U165="sníž. přenesená",N165,0)</f>
        <v>0</v>
      </c>
      <c r="BI165" s="142">
        <f>IF(U165="nulová",N165,0)</f>
        <v>0</v>
      </c>
      <c r="BJ165" s="22" t="s">
        <v>87</v>
      </c>
      <c r="BK165" s="142">
        <f>ROUND(L165*K165,2)</f>
        <v>0</v>
      </c>
      <c r="BL165" s="22" t="s">
        <v>232</v>
      </c>
      <c r="BM165" s="22" t="s">
        <v>584</v>
      </c>
    </row>
    <row r="166" s="9" customFormat="1" ht="29.88" customHeight="1">
      <c r="B166" s="205"/>
      <c r="C166" s="206"/>
      <c r="D166" s="216" t="s">
        <v>541</v>
      </c>
      <c r="E166" s="216"/>
      <c r="F166" s="216"/>
      <c r="G166" s="216"/>
      <c r="H166" s="216"/>
      <c r="I166" s="216"/>
      <c r="J166" s="216"/>
      <c r="K166" s="216"/>
      <c r="L166" s="216"/>
      <c r="M166" s="216"/>
      <c r="N166" s="241">
        <f>BK166</f>
        <v>0</v>
      </c>
      <c r="O166" s="242"/>
      <c r="P166" s="242"/>
      <c r="Q166" s="242"/>
      <c r="R166" s="209"/>
      <c r="T166" s="210"/>
      <c r="U166" s="206"/>
      <c r="V166" s="206"/>
      <c r="W166" s="211">
        <f>SUM(W167:W172)</f>
        <v>0</v>
      </c>
      <c r="X166" s="206"/>
      <c r="Y166" s="211">
        <f>SUM(Y167:Y172)</f>
        <v>3.2004999999999999</v>
      </c>
      <c r="Z166" s="206"/>
      <c r="AA166" s="212">
        <f>SUM(AA167:AA172)</f>
        <v>0</v>
      </c>
      <c r="AR166" s="213" t="s">
        <v>130</v>
      </c>
      <c r="AT166" s="214" t="s">
        <v>78</v>
      </c>
      <c r="AU166" s="214" t="s">
        <v>87</v>
      </c>
      <c r="AY166" s="213" t="s">
        <v>174</v>
      </c>
      <c r="BK166" s="215">
        <f>SUM(BK167:BK172)</f>
        <v>0</v>
      </c>
    </row>
    <row r="167" s="1" customFormat="1" ht="38.25" customHeight="1">
      <c r="B167" s="46"/>
      <c r="C167" s="219" t="s">
        <v>290</v>
      </c>
      <c r="D167" s="219" t="s">
        <v>175</v>
      </c>
      <c r="E167" s="220" t="s">
        <v>585</v>
      </c>
      <c r="F167" s="221" t="s">
        <v>586</v>
      </c>
      <c r="G167" s="221"/>
      <c r="H167" s="221"/>
      <c r="I167" s="221"/>
      <c r="J167" s="222" t="s">
        <v>178</v>
      </c>
      <c r="K167" s="223">
        <v>150</v>
      </c>
      <c r="L167" s="224">
        <v>0</v>
      </c>
      <c r="M167" s="225"/>
      <c r="N167" s="226">
        <f>ROUND(L167*K167,2)</f>
        <v>0</v>
      </c>
      <c r="O167" s="226"/>
      <c r="P167" s="226"/>
      <c r="Q167" s="226"/>
      <c r="R167" s="48"/>
      <c r="T167" s="227" t="s">
        <v>22</v>
      </c>
      <c r="U167" s="56" t="s">
        <v>44</v>
      </c>
      <c r="V167" s="47"/>
      <c r="W167" s="228">
        <f>V167*K167</f>
        <v>0</v>
      </c>
      <c r="X167" s="228">
        <v>0.01175</v>
      </c>
      <c r="Y167" s="228">
        <f>X167*K167</f>
        <v>1.7625</v>
      </c>
      <c r="Z167" s="228">
        <v>0</v>
      </c>
      <c r="AA167" s="229">
        <f>Z167*K167</f>
        <v>0</v>
      </c>
      <c r="AR167" s="22" t="s">
        <v>232</v>
      </c>
      <c r="AT167" s="22" t="s">
        <v>175</v>
      </c>
      <c r="AU167" s="22" t="s">
        <v>130</v>
      </c>
      <c r="AY167" s="22" t="s">
        <v>174</v>
      </c>
      <c r="BE167" s="142">
        <f>IF(U167="základní",N167,0)</f>
        <v>0</v>
      </c>
      <c r="BF167" s="142">
        <f>IF(U167="snížená",N167,0)</f>
        <v>0</v>
      </c>
      <c r="BG167" s="142">
        <f>IF(U167="zákl. přenesená",N167,0)</f>
        <v>0</v>
      </c>
      <c r="BH167" s="142">
        <f>IF(U167="sníž. přenesená",N167,0)</f>
        <v>0</v>
      </c>
      <c r="BI167" s="142">
        <f>IF(U167="nulová",N167,0)</f>
        <v>0</v>
      </c>
      <c r="BJ167" s="22" t="s">
        <v>87</v>
      </c>
      <c r="BK167" s="142">
        <f>ROUND(L167*K167,2)</f>
        <v>0</v>
      </c>
      <c r="BL167" s="22" t="s">
        <v>232</v>
      </c>
      <c r="BM167" s="22" t="s">
        <v>587</v>
      </c>
    </row>
    <row r="168" s="1" customFormat="1" ht="38.25" customHeight="1">
      <c r="B168" s="46"/>
      <c r="C168" s="219" t="s">
        <v>294</v>
      </c>
      <c r="D168" s="219" t="s">
        <v>175</v>
      </c>
      <c r="E168" s="220" t="s">
        <v>588</v>
      </c>
      <c r="F168" s="221" t="s">
        <v>589</v>
      </c>
      <c r="G168" s="221"/>
      <c r="H168" s="221"/>
      <c r="I168" s="221"/>
      <c r="J168" s="222" t="s">
        <v>178</v>
      </c>
      <c r="K168" s="223">
        <v>300</v>
      </c>
      <c r="L168" s="224">
        <v>0</v>
      </c>
      <c r="M168" s="225"/>
      <c r="N168" s="226">
        <f>ROUND(L168*K168,2)</f>
        <v>0</v>
      </c>
      <c r="O168" s="226"/>
      <c r="P168" s="226"/>
      <c r="Q168" s="226"/>
      <c r="R168" s="48"/>
      <c r="T168" s="227" t="s">
        <v>22</v>
      </c>
      <c r="U168" s="56" t="s">
        <v>44</v>
      </c>
      <c r="V168" s="47"/>
      <c r="W168" s="228">
        <f>V168*K168</f>
        <v>0</v>
      </c>
      <c r="X168" s="228">
        <v>0.00165</v>
      </c>
      <c r="Y168" s="228">
        <f>X168*K168</f>
        <v>0.495</v>
      </c>
      <c r="Z168" s="228">
        <v>0</v>
      </c>
      <c r="AA168" s="229">
        <f>Z168*K168</f>
        <v>0</v>
      </c>
      <c r="AR168" s="22" t="s">
        <v>232</v>
      </c>
      <c r="AT168" s="22" t="s">
        <v>175</v>
      </c>
      <c r="AU168" s="22" t="s">
        <v>130</v>
      </c>
      <c r="AY168" s="22" t="s">
        <v>174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22" t="s">
        <v>87</v>
      </c>
      <c r="BK168" s="142">
        <f>ROUND(L168*K168,2)</f>
        <v>0</v>
      </c>
      <c r="BL168" s="22" t="s">
        <v>232</v>
      </c>
      <c r="BM168" s="22" t="s">
        <v>590</v>
      </c>
    </row>
    <row r="169" s="10" customFormat="1" ht="16.5" customHeight="1">
      <c r="B169" s="230"/>
      <c r="C169" s="231"/>
      <c r="D169" s="231"/>
      <c r="E169" s="232" t="s">
        <v>22</v>
      </c>
      <c r="F169" s="233" t="s">
        <v>668</v>
      </c>
      <c r="G169" s="234"/>
      <c r="H169" s="234"/>
      <c r="I169" s="234"/>
      <c r="J169" s="231"/>
      <c r="K169" s="235">
        <v>300</v>
      </c>
      <c r="L169" s="231"/>
      <c r="M169" s="231"/>
      <c r="N169" s="231"/>
      <c r="O169" s="231"/>
      <c r="P169" s="231"/>
      <c r="Q169" s="231"/>
      <c r="R169" s="236"/>
      <c r="T169" s="237"/>
      <c r="U169" s="231"/>
      <c r="V169" s="231"/>
      <c r="W169" s="231"/>
      <c r="X169" s="231"/>
      <c r="Y169" s="231"/>
      <c r="Z169" s="231"/>
      <c r="AA169" s="238"/>
      <c r="AT169" s="239" t="s">
        <v>182</v>
      </c>
      <c r="AU169" s="239" t="s">
        <v>130</v>
      </c>
      <c r="AV169" s="10" t="s">
        <v>130</v>
      </c>
      <c r="AW169" s="10" t="s">
        <v>36</v>
      </c>
      <c r="AX169" s="10" t="s">
        <v>87</v>
      </c>
      <c r="AY169" s="239" t="s">
        <v>174</v>
      </c>
    </row>
    <row r="170" s="1" customFormat="1" ht="25.5" customHeight="1">
      <c r="B170" s="46"/>
      <c r="C170" s="219" t="s">
        <v>305</v>
      </c>
      <c r="D170" s="219" t="s">
        <v>175</v>
      </c>
      <c r="E170" s="220" t="s">
        <v>592</v>
      </c>
      <c r="F170" s="221" t="s">
        <v>593</v>
      </c>
      <c r="G170" s="221"/>
      <c r="H170" s="221"/>
      <c r="I170" s="221"/>
      <c r="J170" s="222" t="s">
        <v>178</v>
      </c>
      <c r="K170" s="223">
        <v>150</v>
      </c>
      <c r="L170" s="224">
        <v>0</v>
      </c>
      <c r="M170" s="225"/>
      <c r="N170" s="226">
        <f>ROUND(L170*K170,2)</f>
        <v>0</v>
      </c>
      <c r="O170" s="226"/>
      <c r="P170" s="226"/>
      <c r="Q170" s="226"/>
      <c r="R170" s="48"/>
      <c r="T170" s="227" t="s">
        <v>22</v>
      </c>
      <c r="U170" s="56" t="s">
        <v>44</v>
      </c>
      <c r="V170" s="47"/>
      <c r="W170" s="228">
        <f>V170*K170</f>
        <v>0</v>
      </c>
      <c r="X170" s="228">
        <v>0.0054000000000000003</v>
      </c>
      <c r="Y170" s="228">
        <f>X170*K170</f>
        <v>0.81000000000000005</v>
      </c>
      <c r="Z170" s="228">
        <v>0</v>
      </c>
      <c r="AA170" s="229">
        <f>Z170*K170</f>
        <v>0</v>
      </c>
      <c r="AR170" s="22" t="s">
        <v>232</v>
      </c>
      <c r="AT170" s="22" t="s">
        <v>175</v>
      </c>
      <c r="AU170" s="22" t="s">
        <v>130</v>
      </c>
      <c r="AY170" s="22" t="s">
        <v>174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22" t="s">
        <v>87</v>
      </c>
      <c r="BK170" s="142">
        <f>ROUND(L170*K170,2)</f>
        <v>0</v>
      </c>
      <c r="BL170" s="22" t="s">
        <v>232</v>
      </c>
      <c r="BM170" s="22" t="s">
        <v>594</v>
      </c>
    </row>
    <row r="171" s="1" customFormat="1" ht="16.5" customHeight="1">
      <c r="B171" s="46"/>
      <c r="C171" s="219" t="s">
        <v>309</v>
      </c>
      <c r="D171" s="219" t="s">
        <v>175</v>
      </c>
      <c r="E171" s="220" t="s">
        <v>669</v>
      </c>
      <c r="F171" s="221" t="s">
        <v>670</v>
      </c>
      <c r="G171" s="221"/>
      <c r="H171" s="221"/>
      <c r="I171" s="221"/>
      <c r="J171" s="222" t="s">
        <v>178</v>
      </c>
      <c r="K171" s="223">
        <v>70</v>
      </c>
      <c r="L171" s="224">
        <v>0</v>
      </c>
      <c r="M171" s="225"/>
      <c r="N171" s="226">
        <f>ROUND(L171*K171,2)</f>
        <v>0</v>
      </c>
      <c r="O171" s="226"/>
      <c r="P171" s="226"/>
      <c r="Q171" s="226"/>
      <c r="R171" s="48"/>
      <c r="T171" s="227" t="s">
        <v>22</v>
      </c>
      <c r="U171" s="56" t="s">
        <v>44</v>
      </c>
      <c r="V171" s="47"/>
      <c r="W171" s="228">
        <f>V171*K171</f>
        <v>0</v>
      </c>
      <c r="X171" s="228">
        <v>0.0019</v>
      </c>
      <c r="Y171" s="228">
        <f>X171*K171</f>
        <v>0.13300000000000001</v>
      </c>
      <c r="Z171" s="228">
        <v>0</v>
      </c>
      <c r="AA171" s="229">
        <f>Z171*K171</f>
        <v>0</v>
      </c>
      <c r="AR171" s="22" t="s">
        <v>232</v>
      </c>
      <c r="AT171" s="22" t="s">
        <v>175</v>
      </c>
      <c r="AU171" s="22" t="s">
        <v>130</v>
      </c>
      <c r="AY171" s="22" t="s">
        <v>174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22" t="s">
        <v>87</v>
      </c>
      <c r="BK171" s="142">
        <f>ROUND(L171*K171,2)</f>
        <v>0</v>
      </c>
      <c r="BL171" s="22" t="s">
        <v>232</v>
      </c>
      <c r="BM171" s="22" t="s">
        <v>671</v>
      </c>
    </row>
    <row r="172" s="1" customFormat="1" ht="25.5" customHeight="1">
      <c r="B172" s="46"/>
      <c r="C172" s="219" t="s">
        <v>313</v>
      </c>
      <c r="D172" s="219" t="s">
        <v>175</v>
      </c>
      <c r="E172" s="220" t="s">
        <v>595</v>
      </c>
      <c r="F172" s="221" t="s">
        <v>596</v>
      </c>
      <c r="G172" s="221"/>
      <c r="H172" s="221"/>
      <c r="I172" s="221"/>
      <c r="J172" s="222" t="s">
        <v>255</v>
      </c>
      <c r="K172" s="253">
        <v>0</v>
      </c>
      <c r="L172" s="224">
        <v>0</v>
      </c>
      <c r="M172" s="225"/>
      <c r="N172" s="226">
        <f>ROUND(L172*K172,2)</f>
        <v>0</v>
      </c>
      <c r="O172" s="226"/>
      <c r="P172" s="226"/>
      <c r="Q172" s="226"/>
      <c r="R172" s="48"/>
      <c r="T172" s="227" t="s">
        <v>22</v>
      </c>
      <c r="U172" s="56" t="s">
        <v>44</v>
      </c>
      <c r="V172" s="47"/>
      <c r="W172" s="228">
        <f>V172*K172</f>
        <v>0</v>
      </c>
      <c r="X172" s="228">
        <v>0</v>
      </c>
      <c r="Y172" s="228">
        <f>X172*K172</f>
        <v>0</v>
      </c>
      <c r="Z172" s="228">
        <v>0</v>
      </c>
      <c r="AA172" s="229">
        <f>Z172*K172</f>
        <v>0</v>
      </c>
      <c r="AR172" s="22" t="s">
        <v>232</v>
      </c>
      <c r="AT172" s="22" t="s">
        <v>175</v>
      </c>
      <c r="AU172" s="22" t="s">
        <v>130</v>
      </c>
      <c r="AY172" s="22" t="s">
        <v>174</v>
      </c>
      <c r="BE172" s="142">
        <f>IF(U172="základní",N172,0)</f>
        <v>0</v>
      </c>
      <c r="BF172" s="142">
        <f>IF(U172="snížená",N172,0)</f>
        <v>0</v>
      </c>
      <c r="BG172" s="142">
        <f>IF(U172="zákl. přenesená",N172,0)</f>
        <v>0</v>
      </c>
      <c r="BH172" s="142">
        <f>IF(U172="sníž. přenesená",N172,0)</f>
        <v>0</v>
      </c>
      <c r="BI172" s="142">
        <f>IF(U172="nulová",N172,0)</f>
        <v>0</v>
      </c>
      <c r="BJ172" s="22" t="s">
        <v>87</v>
      </c>
      <c r="BK172" s="142">
        <f>ROUND(L172*K172,2)</f>
        <v>0</v>
      </c>
      <c r="BL172" s="22" t="s">
        <v>232</v>
      </c>
      <c r="BM172" s="22" t="s">
        <v>597</v>
      </c>
    </row>
    <row r="173" s="9" customFormat="1" ht="29.88" customHeight="1">
      <c r="B173" s="205"/>
      <c r="C173" s="206"/>
      <c r="D173" s="216" t="s">
        <v>542</v>
      </c>
      <c r="E173" s="216"/>
      <c r="F173" s="216"/>
      <c r="G173" s="216"/>
      <c r="H173" s="216"/>
      <c r="I173" s="216"/>
      <c r="J173" s="216"/>
      <c r="K173" s="216"/>
      <c r="L173" s="216"/>
      <c r="M173" s="216"/>
      <c r="N173" s="241">
        <f>BK173</f>
        <v>0</v>
      </c>
      <c r="O173" s="242"/>
      <c r="P173" s="242"/>
      <c r="Q173" s="242"/>
      <c r="R173" s="209"/>
      <c r="T173" s="210"/>
      <c r="U173" s="206"/>
      <c r="V173" s="206"/>
      <c r="W173" s="211">
        <f>SUM(W174:W181)</f>
        <v>0</v>
      </c>
      <c r="X173" s="206"/>
      <c r="Y173" s="211">
        <f>SUM(Y174:Y181)</f>
        <v>9.0131999999999977</v>
      </c>
      <c r="Z173" s="206"/>
      <c r="AA173" s="212">
        <f>SUM(AA174:AA181)</f>
        <v>14.181000000000001</v>
      </c>
      <c r="AR173" s="213" t="s">
        <v>130</v>
      </c>
      <c r="AT173" s="214" t="s">
        <v>78</v>
      </c>
      <c r="AU173" s="214" t="s">
        <v>87</v>
      </c>
      <c r="AY173" s="213" t="s">
        <v>174</v>
      </c>
      <c r="BK173" s="215">
        <f>SUM(BK174:BK181)</f>
        <v>0</v>
      </c>
    </row>
    <row r="174" s="1" customFormat="1" ht="38.25" customHeight="1">
      <c r="B174" s="46"/>
      <c r="C174" s="219" t="s">
        <v>317</v>
      </c>
      <c r="D174" s="219" t="s">
        <v>175</v>
      </c>
      <c r="E174" s="220" t="s">
        <v>672</v>
      </c>
      <c r="F174" s="221" t="s">
        <v>673</v>
      </c>
      <c r="G174" s="221"/>
      <c r="H174" s="221"/>
      <c r="I174" s="221"/>
      <c r="J174" s="222" t="s">
        <v>178</v>
      </c>
      <c r="K174" s="223">
        <v>174</v>
      </c>
      <c r="L174" s="224">
        <v>0</v>
      </c>
      <c r="M174" s="225"/>
      <c r="N174" s="226">
        <f>ROUND(L174*K174,2)</f>
        <v>0</v>
      </c>
      <c r="O174" s="226"/>
      <c r="P174" s="226"/>
      <c r="Q174" s="226"/>
      <c r="R174" s="48"/>
      <c r="T174" s="227" t="s">
        <v>22</v>
      </c>
      <c r="U174" s="56" t="s">
        <v>44</v>
      </c>
      <c r="V174" s="47"/>
      <c r="W174" s="228">
        <f>V174*K174</f>
        <v>0</v>
      </c>
      <c r="X174" s="228">
        <v>0.039719999999999998</v>
      </c>
      <c r="Y174" s="228">
        <f>X174*K174</f>
        <v>6.9112799999999996</v>
      </c>
      <c r="Z174" s="228">
        <v>0</v>
      </c>
      <c r="AA174" s="229">
        <f>Z174*K174</f>
        <v>0</v>
      </c>
      <c r="AR174" s="22" t="s">
        <v>232</v>
      </c>
      <c r="AT174" s="22" t="s">
        <v>175</v>
      </c>
      <c r="AU174" s="22" t="s">
        <v>130</v>
      </c>
      <c r="AY174" s="22" t="s">
        <v>174</v>
      </c>
      <c r="BE174" s="142">
        <f>IF(U174="základní",N174,0)</f>
        <v>0</v>
      </c>
      <c r="BF174" s="142">
        <f>IF(U174="snížená",N174,0)</f>
        <v>0</v>
      </c>
      <c r="BG174" s="142">
        <f>IF(U174="zákl. přenesená",N174,0)</f>
        <v>0</v>
      </c>
      <c r="BH174" s="142">
        <f>IF(U174="sníž. přenesená",N174,0)</f>
        <v>0</v>
      </c>
      <c r="BI174" s="142">
        <f>IF(U174="nulová",N174,0)</f>
        <v>0</v>
      </c>
      <c r="BJ174" s="22" t="s">
        <v>87</v>
      </c>
      <c r="BK174" s="142">
        <f>ROUND(L174*K174,2)</f>
        <v>0</v>
      </c>
      <c r="BL174" s="22" t="s">
        <v>232</v>
      </c>
      <c r="BM174" s="22" t="s">
        <v>674</v>
      </c>
    </row>
    <row r="175" s="1" customFormat="1" ht="25.5" customHeight="1">
      <c r="B175" s="46"/>
      <c r="C175" s="245" t="s">
        <v>321</v>
      </c>
      <c r="D175" s="245" t="s">
        <v>235</v>
      </c>
      <c r="E175" s="246" t="s">
        <v>675</v>
      </c>
      <c r="F175" s="247" t="s">
        <v>676</v>
      </c>
      <c r="G175" s="247"/>
      <c r="H175" s="247"/>
      <c r="I175" s="247"/>
      <c r="J175" s="248" t="s">
        <v>178</v>
      </c>
      <c r="K175" s="249">
        <v>191.40000000000001</v>
      </c>
      <c r="L175" s="250">
        <v>0</v>
      </c>
      <c r="M175" s="251"/>
      <c r="N175" s="252">
        <f>ROUND(L175*K175,2)</f>
        <v>0</v>
      </c>
      <c r="O175" s="226"/>
      <c r="P175" s="226"/>
      <c r="Q175" s="226"/>
      <c r="R175" s="48"/>
      <c r="T175" s="227" t="s">
        <v>22</v>
      </c>
      <c r="U175" s="56" t="s">
        <v>44</v>
      </c>
      <c r="V175" s="47"/>
      <c r="W175" s="228">
        <f>V175*K175</f>
        <v>0</v>
      </c>
      <c r="X175" s="228">
        <v>0.0097999999999999997</v>
      </c>
      <c r="Y175" s="228">
        <f>X175*K175</f>
        <v>1.8757200000000001</v>
      </c>
      <c r="Z175" s="228">
        <v>0</v>
      </c>
      <c r="AA175" s="229">
        <f>Z175*K175</f>
        <v>0</v>
      </c>
      <c r="AR175" s="22" t="s">
        <v>238</v>
      </c>
      <c r="AT175" s="22" t="s">
        <v>235</v>
      </c>
      <c r="AU175" s="22" t="s">
        <v>130</v>
      </c>
      <c r="AY175" s="22" t="s">
        <v>174</v>
      </c>
      <c r="BE175" s="142">
        <f>IF(U175="základní",N175,0)</f>
        <v>0</v>
      </c>
      <c r="BF175" s="142">
        <f>IF(U175="snížená",N175,0)</f>
        <v>0</v>
      </c>
      <c r="BG175" s="142">
        <f>IF(U175="zákl. přenesená",N175,0)</f>
        <v>0</v>
      </c>
      <c r="BH175" s="142">
        <f>IF(U175="sníž. přenesená",N175,0)</f>
        <v>0</v>
      </c>
      <c r="BI175" s="142">
        <f>IF(U175="nulová",N175,0)</f>
        <v>0</v>
      </c>
      <c r="BJ175" s="22" t="s">
        <v>87</v>
      </c>
      <c r="BK175" s="142">
        <f>ROUND(L175*K175,2)</f>
        <v>0</v>
      </c>
      <c r="BL175" s="22" t="s">
        <v>232</v>
      </c>
      <c r="BM175" s="22" t="s">
        <v>677</v>
      </c>
    </row>
    <row r="176" s="1" customFormat="1" ht="25.5" customHeight="1">
      <c r="B176" s="46"/>
      <c r="C176" s="219" t="s">
        <v>238</v>
      </c>
      <c r="D176" s="219" t="s">
        <v>175</v>
      </c>
      <c r="E176" s="220" t="s">
        <v>678</v>
      </c>
      <c r="F176" s="221" t="s">
        <v>679</v>
      </c>
      <c r="G176" s="221"/>
      <c r="H176" s="221"/>
      <c r="I176" s="221"/>
      <c r="J176" s="222" t="s">
        <v>178</v>
      </c>
      <c r="K176" s="223">
        <v>174</v>
      </c>
      <c r="L176" s="224">
        <v>0</v>
      </c>
      <c r="M176" s="225"/>
      <c r="N176" s="226">
        <f>ROUND(L176*K176,2)</f>
        <v>0</v>
      </c>
      <c r="O176" s="226"/>
      <c r="P176" s="226"/>
      <c r="Q176" s="226"/>
      <c r="R176" s="48"/>
      <c r="T176" s="227" t="s">
        <v>22</v>
      </c>
      <c r="U176" s="56" t="s">
        <v>44</v>
      </c>
      <c r="V176" s="47"/>
      <c r="W176" s="228">
        <f>V176*K176</f>
        <v>0</v>
      </c>
      <c r="X176" s="228">
        <v>0</v>
      </c>
      <c r="Y176" s="228">
        <f>X176*K176</f>
        <v>0</v>
      </c>
      <c r="Z176" s="228">
        <v>0.081500000000000003</v>
      </c>
      <c r="AA176" s="229">
        <f>Z176*K176</f>
        <v>14.181000000000001</v>
      </c>
      <c r="AR176" s="22" t="s">
        <v>232</v>
      </c>
      <c r="AT176" s="22" t="s">
        <v>175</v>
      </c>
      <c r="AU176" s="22" t="s">
        <v>130</v>
      </c>
      <c r="AY176" s="22" t="s">
        <v>174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22" t="s">
        <v>87</v>
      </c>
      <c r="BK176" s="142">
        <f>ROUND(L176*K176,2)</f>
        <v>0</v>
      </c>
      <c r="BL176" s="22" t="s">
        <v>232</v>
      </c>
      <c r="BM176" s="22" t="s">
        <v>680</v>
      </c>
    </row>
    <row r="177" s="10" customFormat="1" ht="16.5" customHeight="1">
      <c r="B177" s="230"/>
      <c r="C177" s="231"/>
      <c r="D177" s="231"/>
      <c r="E177" s="232" t="s">
        <v>22</v>
      </c>
      <c r="F177" s="233" t="s">
        <v>681</v>
      </c>
      <c r="G177" s="234"/>
      <c r="H177" s="234"/>
      <c r="I177" s="234"/>
      <c r="J177" s="231"/>
      <c r="K177" s="235">
        <v>174</v>
      </c>
      <c r="L177" s="231"/>
      <c r="M177" s="231"/>
      <c r="N177" s="231"/>
      <c r="O177" s="231"/>
      <c r="P177" s="231"/>
      <c r="Q177" s="231"/>
      <c r="R177" s="236"/>
      <c r="T177" s="237"/>
      <c r="U177" s="231"/>
      <c r="V177" s="231"/>
      <c r="W177" s="231"/>
      <c r="X177" s="231"/>
      <c r="Y177" s="231"/>
      <c r="Z177" s="231"/>
      <c r="AA177" s="238"/>
      <c r="AT177" s="239" t="s">
        <v>182</v>
      </c>
      <c r="AU177" s="239" t="s">
        <v>130</v>
      </c>
      <c r="AV177" s="10" t="s">
        <v>130</v>
      </c>
      <c r="AW177" s="10" t="s">
        <v>36</v>
      </c>
      <c r="AX177" s="10" t="s">
        <v>87</v>
      </c>
      <c r="AY177" s="239" t="s">
        <v>174</v>
      </c>
    </row>
    <row r="178" s="1" customFormat="1" ht="16.5" customHeight="1">
      <c r="B178" s="46"/>
      <c r="C178" s="219" t="s">
        <v>328</v>
      </c>
      <c r="D178" s="219" t="s">
        <v>175</v>
      </c>
      <c r="E178" s="220" t="s">
        <v>682</v>
      </c>
      <c r="F178" s="221" t="s">
        <v>683</v>
      </c>
      <c r="G178" s="221"/>
      <c r="H178" s="221"/>
      <c r="I178" s="221"/>
      <c r="J178" s="222" t="s">
        <v>178</v>
      </c>
      <c r="K178" s="223">
        <v>174</v>
      </c>
      <c r="L178" s="224">
        <v>0</v>
      </c>
      <c r="M178" s="225"/>
      <c r="N178" s="226">
        <f>ROUND(L178*K178,2)</f>
        <v>0</v>
      </c>
      <c r="O178" s="226"/>
      <c r="P178" s="226"/>
      <c r="Q178" s="226"/>
      <c r="R178" s="48"/>
      <c r="T178" s="227" t="s">
        <v>22</v>
      </c>
      <c r="U178" s="56" t="s">
        <v>44</v>
      </c>
      <c r="V178" s="47"/>
      <c r="W178" s="228">
        <f>V178*K178</f>
        <v>0</v>
      </c>
      <c r="X178" s="228">
        <v>0.00029999999999999997</v>
      </c>
      <c r="Y178" s="228">
        <f>X178*K178</f>
        <v>0.052199999999999996</v>
      </c>
      <c r="Z178" s="228">
        <v>0</v>
      </c>
      <c r="AA178" s="229">
        <f>Z178*K178</f>
        <v>0</v>
      </c>
      <c r="AR178" s="22" t="s">
        <v>232</v>
      </c>
      <c r="AT178" s="22" t="s">
        <v>175</v>
      </c>
      <c r="AU178" s="22" t="s">
        <v>130</v>
      </c>
      <c r="AY178" s="22" t="s">
        <v>174</v>
      </c>
      <c r="BE178" s="142">
        <f>IF(U178="základní",N178,0)</f>
        <v>0</v>
      </c>
      <c r="BF178" s="142">
        <f>IF(U178="snížená",N178,0)</f>
        <v>0</v>
      </c>
      <c r="BG178" s="142">
        <f>IF(U178="zákl. přenesená",N178,0)</f>
        <v>0</v>
      </c>
      <c r="BH178" s="142">
        <f>IF(U178="sníž. přenesená",N178,0)</f>
        <v>0</v>
      </c>
      <c r="BI178" s="142">
        <f>IF(U178="nulová",N178,0)</f>
        <v>0</v>
      </c>
      <c r="BJ178" s="22" t="s">
        <v>87</v>
      </c>
      <c r="BK178" s="142">
        <f>ROUND(L178*K178,2)</f>
        <v>0</v>
      </c>
      <c r="BL178" s="22" t="s">
        <v>232</v>
      </c>
      <c r="BM178" s="22" t="s">
        <v>684</v>
      </c>
    </row>
    <row r="179" s="1" customFormat="1" ht="16.5" customHeight="1">
      <c r="B179" s="46"/>
      <c r="C179" s="219" t="s">
        <v>332</v>
      </c>
      <c r="D179" s="219" t="s">
        <v>175</v>
      </c>
      <c r="E179" s="220" t="s">
        <v>598</v>
      </c>
      <c r="F179" s="221" t="s">
        <v>599</v>
      </c>
      <c r="G179" s="221"/>
      <c r="H179" s="221"/>
      <c r="I179" s="221"/>
      <c r="J179" s="222" t="s">
        <v>231</v>
      </c>
      <c r="K179" s="223">
        <v>1740</v>
      </c>
      <c r="L179" s="224">
        <v>0</v>
      </c>
      <c r="M179" s="225"/>
      <c r="N179" s="226">
        <f>ROUND(L179*K179,2)</f>
        <v>0</v>
      </c>
      <c r="O179" s="226"/>
      <c r="P179" s="226"/>
      <c r="Q179" s="226"/>
      <c r="R179" s="48"/>
      <c r="T179" s="227" t="s">
        <v>22</v>
      </c>
      <c r="U179" s="56" t="s">
        <v>44</v>
      </c>
      <c r="V179" s="47"/>
      <c r="W179" s="228">
        <f>V179*K179</f>
        <v>0</v>
      </c>
      <c r="X179" s="228">
        <v>5.0000000000000002E-05</v>
      </c>
      <c r="Y179" s="228">
        <f>X179*K179</f>
        <v>0.087000000000000008</v>
      </c>
      <c r="Z179" s="228">
        <v>0</v>
      </c>
      <c r="AA179" s="229">
        <f>Z179*K179</f>
        <v>0</v>
      </c>
      <c r="AR179" s="22" t="s">
        <v>232</v>
      </c>
      <c r="AT179" s="22" t="s">
        <v>175</v>
      </c>
      <c r="AU179" s="22" t="s">
        <v>130</v>
      </c>
      <c r="AY179" s="22" t="s">
        <v>174</v>
      </c>
      <c r="BE179" s="142">
        <f>IF(U179="základní",N179,0)</f>
        <v>0</v>
      </c>
      <c r="BF179" s="142">
        <f>IF(U179="snížená",N179,0)</f>
        <v>0</v>
      </c>
      <c r="BG179" s="142">
        <f>IF(U179="zákl. přenesená",N179,0)</f>
        <v>0</v>
      </c>
      <c r="BH179" s="142">
        <f>IF(U179="sníž. přenesená",N179,0)</f>
        <v>0</v>
      </c>
      <c r="BI179" s="142">
        <f>IF(U179="nulová",N179,0)</f>
        <v>0</v>
      </c>
      <c r="BJ179" s="22" t="s">
        <v>87</v>
      </c>
      <c r="BK179" s="142">
        <f>ROUND(L179*K179,2)</f>
        <v>0</v>
      </c>
      <c r="BL179" s="22" t="s">
        <v>232</v>
      </c>
      <c r="BM179" s="22" t="s">
        <v>600</v>
      </c>
    </row>
    <row r="180" s="1" customFormat="1" ht="16.5" customHeight="1">
      <c r="B180" s="46"/>
      <c r="C180" s="219" t="s">
        <v>336</v>
      </c>
      <c r="D180" s="219" t="s">
        <v>175</v>
      </c>
      <c r="E180" s="220" t="s">
        <v>601</v>
      </c>
      <c r="F180" s="221" t="s">
        <v>602</v>
      </c>
      <c r="G180" s="221"/>
      <c r="H180" s="221"/>
      <c r="I180" s="221"/>
      <c r="J180" s="222" t="s">
        <v>231</v>
      </c>
      <c r="K180" s="223">
        <v>1740</v>
      </c>
      <c r="L180" s="224">
        <v>0</v>
      </c>
      <c r="M180" s="225"/>
      <c r="N180" s="226">
        <f>ROUND(L180*K180,2)</f>
        <v>0</v>
      </c>
      <c r="O180" s="226"/>
      <c r="P180" s="226"/>
      <c r="Q180" s="226"/>
      <c r="R180" s="48"/>
      <c r="T180" s="227" t="s">
        <v>22</v>
      </c>
      <c r="U180" s="56" t="s">
        <v>44</v>
      </c>
      <c r="V180" s="47"/>
      <c r="W180" s="228">
        <f>V180*K180</f>
        <v>0</v>
      </c>
      <c r="X180" s="228">
        <v>5.0000000000000002E-05</v>
      </c>
      <c r="Y180" s="228">
        <f>X180*K180</f>
        <v>0.087000000000000008</v>
      </c>
      <c r="Z180" s="228">
        <v>0</v>
      </c>
      <c r="AA180" s="229">
        <f>Z180*K180</f>
        <v>0</v>
      </c>
      <c r="AR180" s="22" t="s">
        <v>232</v>
      </c>
      <c r="AT180" s="22" t="s">
        <v>175</v>
      </c>
      <c r="AU180" s="22" t="s">
        <v>130</v>
      </c>
      <c r="AY180" s="22" t="s">
        <v>174</v>
      </c>
      <c r="BE180" s="142">
        <f>IF(U180="základní",N180,0)</f>
        <v>0</v>
      </c>
      <c r="BF180" s="142">
        <f>IF(U180="snížená",N180,0)</f>
        <v>0</v>
      </c>
      <c r="BG180" s="142">
        <f>IF(U180="zákl. přenesená",N180,0)</f>
        <v>0</v>
      </c>
      <c r="BH180" s="142">
        <f>IF(U180="sníž. přenesená",N180,0)</f>
        <v>0</v>
      </c>
      <c r="BI180" s="142">
        <f>IF(U180="nulová",N180,0)</f>
        <v>0</v>
      </c>
      <c r="BJ180" s="22" t="s">
        <v>87</v>
      </c>
      <c r="BK180" s="142">
        <f>ROUND(L180*K180,2)</f>
        <v>0</v>
      </c>
      <c r="BL180" s="22" t="s">
        <v>232</v>
      </c>
      <c r="BM180" s="22" t="s">
        <v>603</v>
      </c>
    </row>
    <row r="181" s="1" customFormat="1" ht="25.5" customHeight="1">
      <c r="B181" s="46"/>
      <c r="C181" s="219" t="s">
        <v>340</v>
      </c>
      <c r="D181" s="219" t="s">
        <v>175</v>
      </c>
      <c r="E181" s="220" t="s">
        <v>604</v>
      </c>
      <c r="F181" s="221" t="s">
        <v>605</v>
      </c>
      <c r="G181" s="221"/>
      <c r="H181" s="221"/>
      <c r="I181" s="221"/>
      <c r="J181" s="222" t="s">
        <v>255</v>
      </c>
      <c r="K181" s="253">
        <v>0</v>
      </c>
      <c r="L181" s="224">
        <v>0</v>
      </c>
      <c r="M181" s="225"/>
      <c r="N181" s="226">
        <f>ROUND(L181*K181,2)</f>
        <v>0</v>
      </c>
      <c r="O181" s="226"/>
      <c r="P181" s="226"/>
      <c r="Q181" s="226"/>
      <c r="R181" s="48"/>
      <c r="T181" s="227" t="s">
        <v>22</v>
      </c>
      <c r="U181" s="56" t="s">
        <v>44</v>
      </c>
      <c r="V181" s="47"/>
      <c r="W181" s="228">
        <f>V181*K181</f>
        <v>0</v>
      </c>
      <c r="X181" s="228">
        <v>0</v>
      </c>
      <c r="Y181" s="228">
        <f>X181*K181</f>
        <v>0</v>
      </c>
      <c r="Z181" s="228">
        <v>0</v>
      </c>
      <c r="AA181" s="229">
        <f>Z181*K181</f>
        <v>0</v>
      </c>
      <c r="AR181" s="22" t="s">
        <v>232</v>
      </c>
      <c r="AT181" s="22" t="s">
        <v>175</v>
      </c>
      <c r="AU181" s="22" t="s">
        <v>130</v>
      </c>
      <c r="AY181" s="22" t="s">
        <v>174</v>
      </c>
      <c r="BE181" s="142">
        <f>IF(U181="základní",N181,0)</f>
        <v>0</v>
      </c>
      <c r="BF181" s="142">
        <f>IF(U181="snížená",N181,0)</f>
        <v>0</v>
      </c>
      <c r="BG181" s="142">
        <f>IF(U181="zákl. přenesená",N181,0)</f>
        <v>0</v>
      </c>
      <c r="BH181" s="142">
        <f>IF(U181="sníž. přenesená",N181,0)</f>
        <v>0</v>
      </c>
      <c r="BI181" s="142">
        <f>IF(U181="nulová",N181,0)</f>
        <v>0</v>
      </c>
      <c r="BJ181" s="22" t="s">
        <v>87</v>
      </c>
      <c r="BK181" s="142">
        <f>ROUND(L181*K181,2)</f>
        <v>0</v>
      </c>
      <c r="BL181" s="22" t="s">
        <v>232</v>
      </c>
      <c r="BM181" s="22" t="s">
        <v>606</v>
      </c>
    </row>
    <row r="182" s="9" customFormat="1" ht="29.88" customHeight="1">
      <c r="B182" s="205"/>
      <c r="C182" s="206"/>
      <c r="D182" s="216" t="s">
        <v>151</v>
      </c>
      <c r="E182" s="216"/>
      <c r="F182" s="216"/>
      <c r="G182" s="216"/>
      <c r="H182" s="216"/>
      <c r="I182" s="216"/>
      <c r="J182" s="216"/>
      <c r="K182" s="216"/>
      <c r="L182" s="216"/>
      <c r="M182" s="216"/>
      <c r="N182" s="241">
        <f>BK182</f>
        <v>0</v>
      </c>
      <c r="O182" s="242"/>
      <c r="P182" s="242"/>
      <c r="Q182" s="242"/>
      <c r="R182" s="209"/>
      <c r="T182" s="210"/>
      <c r="U182" s="206"/>
      <c r="V182" s="206"/>
      <c r="W182" s="211">
        <f>SUM(W183:W190)</f>
        <v>0</v>
      </c>
      <c r="X182" s="206"/>
      <c r="Y182" s="211">
        <f>SUM(Y183:Y190)</f>
        <v>0.042639999999999997</v>
      </c>
      <c r="Z182" s="206"/>
      <c r="AA182" s="212">
        <f>SUM(AA183:AA190)</f>
        <v>0</v>
      </c>
      <c r="AR182" s="213" t="s">
        <v>130</v>
      </c>
      <c r="AT182" s="214" t="s">
        <v>78</v>
      </c>
      <c r="AU182" s="214" t="s">
        <v>87</v>
      </c>
      <c r="AY182" s="213" t="s">
        <v>174</v>
      </c>
      <c r="BK182" s="215">
        <f>SUM(BK183:BK190)</f>
        <v>0</v>
      </c>
    </row>
    <row r="183" s="1" customFormat="1" ht="25.5" customHeight="1">
      <c r="B183" s="46"/>
      <c r="C183" s="219" t="s">
        <v>346</v>
      </c>
      <c r="D183" s="219" t="s">
        <v>175</v>
      </c>
      <c r="E183" s="220" t="s">
        <v>514</v>
      </c>
      <c r="F183" s="221" t="s">
        <v>515</v>
      </c>
      <c r="G183" s="221"/>
      <c r="H183" s="221"/>
      <c r="I183" s="221"/>
      <c r="J183" s="222" t="s">
        <v>178</v>
      </c>
      <c r="K183" s="223">
        <v>82</v>
      </c>
      <c r="L183" s="224">
        <v>0</v>
      </c>
      <c r="M183" s="225"/>
      <c r="N183" s="226">
        <f>ROUND(L183*K183,2)</f>
        <v>0</v>
      </c>
      <c r="O183" s="226"/>
      <c r="P183" s="226"/>
      <c r="Q183" s="226"/>
      <c r="R183" s="48"/>
      <c r="T183" s="227" t="s">
        <v>22</v>
      </c>
      <c r="U183" s="56" t="s">
        <v>44</v>
      </c>
      <c r="V183" s="47"/>
      <c r="W183" s="228">
        <f>V183*K183</f>
        <v>0</v>
      </c>
      <c r="X183" s="228">
        <v>6.9999999999999994E-05</v>
      </c>
      <c r="Y183" s="228">
        <f>X183*K183</f>
        <v>0.0057399999999999994</v>
      </c>
      <c r="Z183" s="228">
        <v>0</v>
      </c>
      <c r="AA183" s="229">
        <f>Z183*K183</f>
        <v>0</v>
      </c>
      <c r="AR183" s="22" t="s">
        <v>232</v>
      </c>
      <c r="AT183" s="22" t="s">
        <v>175</v>
      </c>
      <c r="AU183" s="22" t="s">
        <v>130</v>
      </c>
      <c r="AY183" s="22" t="s">
        <v>174</v>
      </c>
      <c r="BE183" s="142">
        <f>IF(U183="základní",N183,0)</f>
        <v>0</v>
      </c>
      <c r="BF183" s="142">
        <f>IF(U183="snížená",N183,0)</f>
        <v>0</v>
      </c>
      <c r="BG183" s="142">
        <f>IF(U183="zákl. přenesená",N183,0)</f>
        <v>0</v>
      </c>
      <c r="BH183" s="142">
        <f>IF(U183="sníž. přenesená",N183,0)</f>
        <v>0</v>
      </c>
      <c r="BI183" s="142">
        <f>IF(U183="nulová",N183,0)</f>
        <v>0</v>
      </c>
      <c r="BJ183" s="22" t="s">
        <v>87</v>
      </c>
      <c r="BK183" s="142">
        <f>ROUND(L183*K183,2)</f>
        <v>0</v>
      </c>
      <c r="BL183" s="22" t="s">
        <v>232</v>
      </c>
      <c r="BM183" s="22" t="s">
        <v>607</v>
      </c>
    </row>
    <row r="184" s="10" customFormat="1" ht="16.5" customHeight="1">
      <c r="B184" s="230"/>
      <c r="C184" s="231"/>
      <c r="D184" s="231"/>
      <c r="E184" s="232" t="s">
        <v>22</v>
      </c>
      <c r="F184" s="233" t="s">
        <v>685</v>
      </c>
      <c r="G184" s="234"/>
      <c r="H184" s="234"/>
      <c r="I184" s="234"/>
      <c r="J184" s="231"/>
      <c r="K184" s="235">
        <v>34</v>
      </c>
      <c r="L184" s="231"/>
      <c r="M184" s="231"/>
      <c r="N184" s="231"/>
      <c r="O184" s="231"/>
      <c r="P184" s="231"/>
      <c r="Q184" s="231"/>
      <c r="R184" s="236"/>
      <c r="T184" s="237"/>
      <c r="U184" s="231"/>
      <c r="V184" s="231"/>
      <c r="W184" s="231"/>
      <c r="X184" s="231"/>
      <c r="Y184" s="231"/>
      <c r="Z184" s="231"/>
      <c r="AA184" s="238"/>
      <c r="AT184" s="239" t="s">
        <v>182</v>
      </c>
      <c r="AU184" s="239" t="s">
        <v>130</v>
      </c>
      <c r="AV184" s="10" t="s">
        <v>130</v>
      </c>
      <c r="AW184" s="10" t="s">
        <v>36</v>
      </c>
      <c r="AX184" s="10" t="s">
        <v>79</v>
      </c>
      <c r="AY184" s="239" t="s">
        <v>174</v>
      </c>
    </row>
    <row r="185" s="10" customFormat="1" ht="16.5" customHeight="1">
      <c r="B185" s="230"/>
      <c r="C185" s="231"/>
      <c r="D185" s="231"/>
      <c r="E185" s="232" t="s">
        <v>22</v>
      </c>
      <c r="F185" s="240" t="s">
        <v>609</v>
      </c>
      <c r="G185" s="231"/>
      <c r="H185" s="231"/>
      <c r="I185" s="231"/>
      <c r="J185" s="231"/>
      <c r="K185" s="235">
        <v>3</v>
      </c>
      <c r="L185" s="231"/>
      <c r="M185" s="231"/>
      <c r="N185" s="231"/>
      <c r="O185" s="231"/>
      <c r="P185" s="231"/>
      <c r="Q185" s="231"/>
      <c r="R185" s="236"/>
      <c r="T185" s="237"/>
      <c r="U185" s="231"/>
      <c r="V185" s="231"/>
      <c r="W185" s="231"/>
      <c r="X185" s="231"/>
      <c r="Y185" s="231"/>
      <c r="Z185" s="231"/>
      <c r="AA185" s="238"/>
      <c r="AT185" s="239" t="s">
        <v>182</v>
      </c>
      <c r="AU185" s="239" t="s">
        <v>130</v>
      </c>
      <c r="AV185" s="10" t="s">
        <v>130</v>
      </c>
      <c r="AW185" s="10" t="s">
        <v>36</v>
      </c>
      <c r="AX185" s="10" t="s">
        <v>79</v>
      </c>
      <c r="AY185" s="239" t="s">
        <v>174</v>
      </c>
    </row>
    <row r="186" s="10" customFormat="1" ht="16.5" customHeight="1">
      <c r="B186" s="230"/>
      <c r="C186" s="231"/>
      <c r="D186" s="231"/>
      <c r="E186" s="232" t="s">
        <v>22</v>
      </c>
      <c r="F186" s="240" t="s">
        <v>610</v>
      </c>
      <c r="G186" s="231"/>
      <c r="H186" s="231"/>
      <c r="I186" s="231"/>
      <c r="J186" s="231"/>
      <c r="K186" s="235">
        <v>45</v>
      </c>
      <c r="L186" s="231"/>
      <c r="M186" s="231"/>
      <c r="N186" s="231"/>
      <c r="O186" s="231"/>
      <c r="P186" s="231"/>
      <c r="Q186" s="231"/>
      <c r="R186" s="236"/>
      <c r="T186" s="237"/>
      <c r="U186" s="231"/>
      <c r="V186" s="231"/>
      <c r="W186" s="231"/>
      <c r="X186" s="231"/>
      <c r="Y186" s="231"/>
      <c r="Z186" s="231"/>
      <c r="AA186" s="238"/>
      <c r="AT186" s="239" t="s">
        <v>182</v>
      </c>
      <c r="AU186" s="239" t="s">
        <v>130</v>
      </c>
      <c r="AV186" s="10" t="s">
        <v>130</v>
      </c>
      <c r="AW186" s="10" t="s">
        <v>36</v>
      </c>
      <c r="AX186" s="10" t="s">
        <v>79</v>
      </c>
      <c r="AY186" s="239" t="s">
        <v>174</v>
      </c>
    </row>
    <row r="187" s="1" customFormat="1" ht="25.5" customHeight="1">
      <c r="B187" s="46"/>
      <c r="C187" s="219" t="s">
        <v>350</v>
      </c>
      <c r="D187" s="219" t="s">
        <v>175</v>
      </c>
      <c r="E187" s="220" t="s">
        <v>521</v>
      </c>
      <c r="F187" s="221" t="s">
        <v>522</v>
      </c>
      <c r="G187" s="221"/>
      <c r="H187" s="221"/>
      <c r="I187" s="221"/>
      <c r="J187" s="222" t="s">
        <v>178</v>
      </c>
      <c r="K187" s="223">
        <v>82</v>
      </c>
      <c r="L187" s="224">
        <v>0</v>
      </c>
      <c r="M187" s="225"/>
      <c r="N187" s="226">
        <f>ROUND(L187*K187,2)</f>
        <v>0</v>
      </c>
      <c r="O187" s="226"/>
      <c r="P187" s="226"/>
      <c r="Q187" s="226"/>
      <c r="R187" s="48"/>
      <c r="T187" s="227" t="s">
        <v>22</v>
      </c>
      <c r="U187" s="56" t="s">
        <v>44</v>
      </c>
      <c r="V187" s="47"/>
      <c r="W187" s="228">
        <f>V187*K187</f>
        <v>0</v>
      </c>
      <c r="X187" s="228">
        <v>6.9999999999999994E-05</v>
      </c>
      <c r="Y187" s="228">
        <f>X187*K187</f>
        <v>0.0057399999999999994</v>
      </c>
      <c r="Z187" s="228">
        <v>0</v>
      </c>
      <c r="AA187" s="229">
        <f>Z187*K187</f>
        <v>0</v>
      </c>
      <c r="AR187" s="22" t="s">
        <v>232</v>
      </c>
      <c r="AT187" s="22" t="s">
        <v>175</v>
      </c>
      <c r="AU187" s="22" t="s">
        <v>130</v>
      </c>
      <c r="AY187" s="22" t="s">
        <v>174</v>
      </c>
      <c r="BE187" s="142">
        <f>IF(U187="základní",N187,0)</f>
        <v>0</v>
      </c>
      <c r="BF187" s="142">
        <f>IF(U187="snížená",N187,0)</f>
        <v>0</v>
      </c>
      <c r="BG187" s="142">
        <f>IF(U187="zákl. přenesená",N187,0)</f>
        <v>0</v>
      </c>
      <c r="BH187" s="142">
        <f>IF(U187="sníž. přenesená",N187,0)</f>
        <v>0</v>
      </c>
      <c r="BI187" s="142">
        <f>IF(U187="nulová",N187,0)</f>
        <v>0</v>
      </c>
      <c r="BJ187" s="22" t="s">
        <v>87</v>
      </c>
      <c r="BK187" s="142">
        <f>ROUND(L187*K187,2)</f>
        <v>0</v>
      </c>
      <c r="BL187" s="22" t="s">
        <v>232</v>
      </c>
      <c r="BM187" s="22" t="s">
        <v>611</v>
      </c>
    </row>
    <row r="188" s="1" customFormat="1" ht="25.5" customHeight="1">
      <c r="B188" s="46"/>
      <c r="C188" s="219" t="s">
        <v>354</v>
      </c>
      <c r="D188" s="219" t="s">
        <v>175</v>
      </c>
      <c r="E188" s="220" t="s">
        <v>525</v>
      </c>
      <c r="F188" s="221" t="s">
        <v>526</v>
      </c>
      <c r="G188" s="221"/>
      <c r="H188" s="221"/>
      <c r="I188" s="221"/>
      <c r="J188" s="222" t="s">
        <v>178</v>
      </c>
      <c r="K188" s="223">
        <v>82</v>
      </c>
      <c r="L188" s="224">
        <v>0</v>
      </c>
      <c r="M188" s="225"/>
      <c r="N188" s="226">
        <f>ROUND(L188*K188,2)</f>
        <v>0</v>
      </c>
      <c r="O188" s="226"/>
      <c r="P188" s="226"/>
      <c r="Q188" s="226"/>
      <c r="R188" s="48"/>
      <c r="T188" s="227" t="s">
        <v>22</v>
      </c>
      <c r="U188" s="56" t="s">
        <v>44</v>
      </c>
      <c r="V188" s="47"/>
      <c r="W188" s="228">
        <f>V188*K188</f>
        <v>0</v>
      </c>
      <c r="X188" s="228">
        <v>0.00013999999999999999</v>
      </c>
      <c r="Y188" s="228">
        <f>X188*K188</f>
        <v>0.011479999999999999</v>
      </c>
      <c r="Z188" s="228">
        <v>0</v>
      </c>
      <c r="AA188" s="229">
        <f>Z188*K188</f>
        <v>0</v>
      </c>
      <c r="AR188" s="22" t="s">
        <v>232</v>
      </c>
      <c r="AT188" s="22" t="s">
        <v>175</v>
      </c>
      <c r="AU188" s="22" t="s">
        <v>130</v>
      </c>
      <c r="AY188" s="22" t="s">
        <v>174</v>
      </c>
      <c r="BE188" s="142">
        <f>IF(U188="základní",N188,0)</f>
        <v>0</v>
      </c>
      <c r="BF188" s="142">
        <f>IF(U188="snížená",N188,0)</f>
        <v>0</v>
      </c>
      <c r="BG188" s="142">
        <f>IF(U188="zákl. přenesená",N188,0)</f>
        <v>0</v>
      </c>
      <c r="BH188" s="142">
        <f>IF(U188="sníž. přenesená",N188,0)</f>
        <v>0</v>
      </c>
      <c r="BI188" s="142">
        <f>IF(U188="nulová",N188,0)</f>
        <v>0</v>
      </c>
      <c r="BJ188" s="22" t="s">
        <v>87</v>
      </c>
      <c r="BK188" s="142">
        <f>ROUND(L188*K188,2)</f>
        <v>0</v>
      </c>
      <c r="BL188" s="22" t="s">
        <v>232</v>
      </c>
      <c r="BM188" s="22" t="s">
        <v>612</v>
      </c>
    </row>
    <row r="189" s="1" customFormat="1" ht="25.5" customHeight="1">
      <c r="B189" s="46"/>
      <c r="C189" s="219" t="s">
        <v>358</v>
      </c>
      <c r="D189" s="219" t="s">
        <v>175</v>
      </c>
      <c r="E189" s="220" t="s">
        <v>529</v>
      </c>
      <c r="F189" s="221" t="s">
        <v>530</v>
      </c>
      <c r="G189" s="221"/>
      <c r="H189" s="221"/>
      <c r="I189" s="221"/>
      <c r="J189" s="222" t="s">
        <v>178</v>
      </c>
      <c r="K189" s="223">
        <v>82</v>
      </c>
      <c r="L189" s="224">
        <v>0</v>
      </c>
      <c r="M189" s="225"/>
      <c r="N189" s="226">
        <f>ROUND(L189*K189,2)</f>
        <v>0</v>
      </c>
      <c r="O189" s="226"/>
      <c r="P189" s="226"/>
      <c r="Q189" s="226"/>
      <c r="R189" s="48"/>
      <c r="T189" s="227" t="s">
        <v>22</v>
      </c>
      <c r="U189" s="56" t="s">
        <v>44</v>
      </c>
      <c r="V189" s="47"/>
      <c r="W189" s="228">
        <f>V189*K189</f>
        <v>0</v>
      </c>
      <c r="X189" s="228">
        <v>0.00012</v>
      </c>
      <c r="Y189" s="228">
        <f>X189*K189</f>
        <v>0.0098399999999999998</v>
      </c>
      <c r="Z189" s="228">
        <v>0</v>
      </c>
      <c r="AA189" s="229">
        <f>Z189*K189</f>
        <v>0</v>
      </c>
      <c r="AR189" s="22" t="s">
        <v>232</v>
      </c>
      <c r="AT189" s="22" t="s">
        <v>175</v>
      </c>
      <c r="AU189" s="22" t="s">
        <v>130</v>
      </c>
      <c r="AY189" s="22" t="s">
        <v>174</v>
      </c>
      <c r="BE189" s="142">
        <f>IF(U189="základní",N189,0)</f>
        <v>0</v>
      </c>
      <c r="BF189" s="142">
        <f>IF(U189="snížená",N189,0)</f>
        <v>0</v>
      </c>
      <c r="BG189" s="142">
        <f>IF(U189="zákl. přenesená",N189,0)</f>
        <v>0</v>
      </c>
      <c r="BH189" s="142">
        <f>IF(U189="sníž. přenesená",N189,0)</f>
        <v>0</v>
      </c>
      <c r="BI189" s="142">
        <f>IF(U189="nulová",N189,0)</f>
        <v>0</v>
      </c>
      <c r="BJ189" s="22" t="s">
        <v>87</v>
      </c>
      <c r="BK189" s="142">
        <f>ROUND(L189*K189,2)</f>
        <v>0</v>
      </c>
      <c r="BL189" s="22" t="s">
        <v>232</v>
      </c>
      <c r="BM189" s="22" t="s">
        <v>613</v>
      </c>
    </row>
    <row r="190" s="1" customFormat="1" ht="25.5" customHeight="1">
      <c r="B190" s="46"/>
      <c r="C190" s="219" t="s">
        <v>362</v>
      </c>
      <c r="D190" s="219" t="s">
        <v>175</v>
      </c>
      <c r="E190" s="220" t="s">
        <v>533</v>
      </c>
      <c r="F190" s="221" t="s">
        <v>534</v>
      </c>
      <c r="G190" s="221"/>
      <c r="H190" s="221"/>
      <c r="I190" s="221"/>
      <c r="J190" s="222" t="s">
        <v>178</v>
      </c>
      <c r="K190" s="223">
        <v>82</v>
      </c>
      <c r="L190" s="224">
        <v>0</v>
      </c>
      <c r="M190" s="225"/>
      <c r="N190" s="226">
        <f>ROUND(L190*K190,2)</f>
        <v>0</v>
      </c>
      <c r="O190" s="226"/>
      <c r="P190" s="226"/>
      <c r="Q190" s="226"/>
      <c r="R190" s="48"/>
      <c r="T190" s="227" t="s">
        <v>22</v>
      </c>
      <c r="U190" s="56" t="s">
        <v>44</v>
      </c>
      <c r="V190" s="47"/>
      <c r="W190" s="228">
        <f>V190*K190</f>
        <v>0</v>
      </c>
      <c r="X190" s="228">
        <v>0.00012</v>
      </c>
      <c r="Y190" s="228">
        <f>X190*K190</f>
        <v>0.0098399999999999998</v>
      </c>
      <c r="Z190" s="228">
        <v>0</v>
      </c>
      <c r="AA190" s="229">
        <f>Z190*K190</f>
        <v>0</v>
      </c>
      <c r="AR190" s="22" t="s">
        <v>232</v>
      </c>
      <c r="AT190" s="22" t="s">
        <v>175</v>
      </c>
      <c r="AU190" s="22" t="s">
        <v>130</v>
      </c>
      <c r="AY190" s="22" t="s">
        <v>174</v>
      </c>
      <c r="BE190" s="142">
        <f>IF(U190="základní",N190,0)</f>
        <v>0</v>
      </c>
      <c r="BF190" s="142">
        <f>IF(U190="snížená",N190,0)</f>
        <v>0</v>
      </c>
      <c r="BG190" s="142">
        <f>IF(U190="zákl. přenesená",N190,0)</f>
        <v>0</v>
      </c>
      <c r="BH190" s="142">
        <f>IF(U190="sníž. přenesená",N190,0)</f>
        <v>0</v>
      </c>
      <c r="BI190" s="142">
        <f>IF(U190="nulová",N190,0)</f>
        <v>0</v>
      </c>
      <c r="BJ190" s="22" t="s">
        <v>87</v>
      </c>
      <c r="BK190" s="142">
        <f>ROUND(L190*K190,2)</f>
        <v>0</v>
      </c>
      <c r="BL190" s="22" t="s">
        <v>232</v>
      </c>
      <c r="BM190" s="22" t="s">
        <v>614</v>
      </c>
    </row>
    <row r="191" s="9" customFormat="1" ht="29.88" customHeight="1">
      <c r="B191" s="205"/>
      <c r="C191" s="206"/>
      <c r="D191" s="216" t="s">
        <v>543</v>
      </c>
      <c r="E191" s="216"/>
      <c r="F191" s="216"/>
      <c r="G191" s="216"/>
      <c r="H191" s="216"/>
      <c r="I191" s="216"/>
      <c r="J191" s="216"/>
      <c r="K191" s="216"/>
      <c r="L191" s="216"/>
      <c r="M191" s="216"/>
      <c r="N191" s="241">
        <f>BK191</f>
        <v>0</v>
      </c>
      <c r="O191" s="242"/>
      <c r="P191" s="242"/>
      <c r="Q191" s="242"/>
      <c r="R191" s="209"/>
      <c r="T191" s="210"/>
      <c r="U191" s="206"/>
      <c r="V191" s="206"/>
      <c r="W191" s="211">
        <f>SUM(W192:W194)</f>
        <v>0</v>
      </c>
      <c r="X191" s="206"/>
      <c r="Y191" s="211">
        <f>SUM(Y192:Y194)</f>
        <v>0.11764999999999999</v>
      </c>
      <c r="Z191" s="206"/>
      <c r="AA191" s="212">
        <f>SUM(AA192:AA194)</f>
        <v>0</v>
      </c>
      <c r="AR191" s="213" t="s">
        <v>130</v>
      </c>
      <c r="AT191" s="214" t="s">
        <v>78</v>
      </c>
      <c r="AU191" s="214" t="s">
        <v>87</v>
      </c>
      <c r="AY191" s="213" t="s">
        <v>174</v>
      </c>
      <c r="BK191" s="215">
        <f>SUM(BK192:BK194)</f>
        <v>0</v>
      </c>
    </row>
    <row r="192" s="1" customFormat="1" ht="38.25" customHeight="1">
      <c r="B192" s="46"/>
      <c r="C192" s="219" t="s">
        <v>368</v>
      </c>
      <c r="D192" s="219" t="s">
        <v>175</v>
      </c>
      <c r="E192" s="220" t="s">
        <v>624</v>
      </c>
      <c r="F192" s="221" t="s">
        <v>625</v>
      </c>
      <c r="G192" s="221"/>
      <c r="H192" s="221"/>
      <c r="I192" s="221"/>
      <c r="J192" s="222" t="s">
        <v>178</v>
      </c>
      <c r="K192" s="223">
        <v>905</v>
      </c>
      <c r="L192" s="224">
        <v>0</v>
      </c>
      <c r="M192" s="225"/>
      <c r="N192" s="226">
        <f>ROUND(L192*K192,2)</f>
        <v>0</v>
      </c>
      <c r="O192" s="226"/>
      <c r="P192" s="226"/>
      <c r="Q192" s="226"/>
      <c r="R192" s="48"/>
      <c r="T192" s="227" t="s">
        <v>22</v>
      </c>
      <c r="U192" s="56" t="s">
        <v>44</v>
      </c>
      <c r="V192" s="47"/>
      <c r="W192" s="228">
        <f>V192*K192</f>
        <v>0</v>
      </c>
      <c r="X192" s="228">
        <v>0.00012999999999999999</v>
      </c>
      <c r="Y192" s="228">
        <f>X192*K192</f>
        <v>0.11764999999999999</v>
      </c>
      <c r="Z192" s="228">
        <v>0</v>
      </c>
      <c r="AA192" s="229">
        <f>Z192*K192</f>
        <v>0</v>
      </c>
      <c r="AR192" s="22" t="s">
        <v>232</v>
      </c>
      <c r="AT192" s="22" t="s">
        <v>175</v>
      </c>
      <c r="AU192" s="22" t="s">
        <v>130</v>
      </c>
      <c r="AY192" s="22" t="s">
        <v>174</v>
      </c>
      <c r="BE192" s="142">
        <f>IF(U192="základní",N192,0)</f>
        <v>0</v>
      </c>
      <c r="BF192" s="142">
        <f>IF(U192="snížená",N192,0)</f>
        <v>0</v>
      </c>
      <c r="BG192" s="142">
        <f>IF(U192="zákl. přenesená",N192,0)</f>
        <v>0</v>
      </c>
      <c r="BH192" s="142">
        <f>IF(U192="sníž. přenesená",N192,0)</f>
        <v>0</v>
      </c>
      <c r="BI192" s="142">
        <f>IF(U192="nulová",N192,0)</f>
        <v>0</v>
      </c>
      <c r="BJ192" s="22" t="s">
        <v>87</v>
      </c>
      <c r="BK192" s="142">
        <f>ROUND(L192*K192,2)</f>
        <v>0</v>
      </c>
      <c r="BL192" s="22" t="s">
        <v>232</v>
      </c>
      <c r="BM192" s="22" t="s">
        <v>626</v>
      </c>
    </row>
    <row r="193" s="10" customFormat="1" ht="16.5" customHeight="1">
      <c r="B193" s="230"/>
      <c r="C193" s="231"/>
      <c r="D193" s="231"/>
      <c r="E193" s="232" t="s">
        <v>22</v>
      </c>
      <c r="F193" s="233" t="s">
        <v>686</v>
      </c>
      <c r="G193" s="234"/>
      <c r="H193" s="234"/>
      <c r="I193" s="234"/>
      <c r="J193" s="231"/>
      <c r="K193" s="235">
        <v>105</v>
      </c>
      <c r="L193" s="231"/>
      <c r="M193" s="231"/>
      <c r="N193" s="231"/>
      <c r="O193" s="231"/>
      <c r="P193" s="231"/>
      <c r="Q193" s="231"/>
      <c r="R193" s="236"/>
      <c r="T193" s="237"/>
      <c r="U193" s="231"/>
      <c r="V193" s="231"/>
      <c r="W193" s="231"/>
      <c r="X193" s="231"/>
      <c r="Y193" s="231"/>
      <c r="Z193" s="231"/>
      <c r="AA193" s="238"/>
      <c r="AT193" s="239" t="s">
        <v>182</v>
      </c>
      <c r="AU193" s="239" t="s">
        <v>130</v>
      </c>
      <c r="AV193" s="10" t="s">
        <v>130</v>
      </c>
      <c r="AW193" s="10" t="s">
        <v>36</v>
      </c>
      <c r="AX193" s="10" t="s">
        <v>79</v>
      </c>
      <c r="AY193" s="239" t="s">
        <v>174</v>
      </c>
    </row>
    <row r="194" s="10" customFormat="1" ht="16.5" customHeight="1">
      <c r="B194" s="230"/>
      <c r="C194" s="231"/>
      <c r="D194" s="231"/>
      <c r="E194" s="232" t="s">
        <v>22</v>
      </c>
      <c r="F194" s="240" t="s">
        <v>687</v>
      </c>
      <c r="G194" s="231"/>
      <c r="H194" s="231"/>
      <c r="I194" s="231"/>
      <c r="J194" s="231"/>
      <c r="K194" s="235">
        <v>800</v>
      </c>
      <c r="L194" s="231"/>
      <c r="M194" s="231"/>
      <c r="N194" s="231"/>
      <c r="O194" s="231"/>
      <c r="P194" s="231"/>
      <c r="Q194" s="231"/>
      <c r="R194" s="236"/>
      <c r="T194" s="237"/>
      <c r="U194" s="231"/>
      <c r="V194" s="231"/>
      <c r="W194" s="231"/>
      <c r="X194" s="231"/>
      <c r="Y194" s="231"/>
      <c r="Z194" s="231"/>
      <c r="AA194" s="238"/>
      <c r="AT194" s="239" t="s">
        <v>182</v>
      </c>
      <c r="AU194" s="239" t="s">
        <v>130</v>
      </c>
      <c r="AV194" s="10" t="s">
        <v>130</v>
      </c>
      <c r="AW194" s="10" t="s">
        <v>36</v>
      </c>
      <c r="AX194" s="10" t="s">
        <v>79</v>
      </c>
      <c r="AY194" s="239" t="s">
        <v>174</v>
      </c>
    </row>
    <row r="195" s="1" customFormat="1" ht="49.92" customHeight="1">
      <c r="B195" s="46"/>
      <c r="C195" s="47"/>
      <c r="D195" s="207" t="s">
        <v>536</v>
      </c>
      <c r="E195" s="47"/>
      <c r="F195" s="47"/>
      <c r="G195" s="47"/>
      <c r="H195" s="47"/>
      <c r="I195" s="47"/>
      <c r="J195" s="47"/>
      <c r="K195" s="47"/>
      <c r="L195" s="47"/>
      <c r="M195" s="47"/>
      <c r="N195" s="208">
        <f>BK195</f>
        <v>0</v>
      </c>
      <c r="O195" s="178"/>
      <c r="P195" s="178"/>
      <c r="Q195" s="178"/>
      <c r="R195" s="48"/>
      <c r="T195" s="193"/>
      <c r="U195" s="72"/>
      <c r="V195" s="72"/>
      <c r="W195" s="72"/>
      <c r="X195" s="72"/>
      <c r="Y195" s="72"/>
      <c r="Z195" s="72"/>
      <c r="AA195" s="74"/>
      <c r="AT195" s="22" t="s">
        <v>78</v>
      </c>
      <c r="AU195" s="22" t="s">
        <v>79</v>
      </c>
      <c r="AY195" s="22" t="s">
        <v>537</v>
      </c>
      <c r="BK195" s="142">
        <v>0</v>
      </c>
    </row>
    <row r="196" s="1" customFormat="1" ht="6.96" customHeight="1">
      <c r="B196" s="75"/>
      <c r="C196" s="76"/>
      <c r="D196" s="76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7"/>
    </row>
  </sheetData>
  <sheetProtection sheet="1" formatColumns="0" formatRows="0" objects="1" scenarios="1" spinCount="10" saltValue="p3LlgRp4sM9XrUj4S3Va6tgRoA6fsm4aUJLNIUfxQnJ/VEUdnwFJFeSAk/2kwauTEm3QmZJB1m5PyLm4XXF8Mg==" hashValue="bWlapmLjpNNy3rXZ3Y8pX4j5Lh+NAa3iPMPzBkHD14OS59+VcoEvLC4kMqmIILTujgeddFtlPYoQNa9wGOT4dQ==" algorithmName="SHA-512" password="CC35"/>
  <mergeCells count="227">
    <mergeCell ref="L181:M181"/>
    <mergeCell ref="L180:M180"/>
    <mergeCell ref="L183:M183"/>
    <mergeCell ref="L187:M187"/>
    <mergeCell ref="L188:M188"/>
    <mergeCell ref="L189:M189"/>
    <mergeCell ref="L190:M190"/>
    <mergeCell ref="L192:M192"/>
    <mergeCell ref="D108:H108"/>
    <mergeCell ref="D106:H106"/>
    <mergeCell ref="D107:H107"/>
    <mergeCell ref="D109:H109"/>
    <mergeCell ref="D110:H110"/>
    <mergeCell ref="F178:I178"/>
    <mergeCell ref="F177:I177"/>
    <mergeCell ref="F179:I179"/>
    <mergeCell ref="F180:I180"/>
    <mergeCell ref="F181:I181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2:I192"/>
    <mergeCell ref="F193:I193"/>
    <mergeCell ref="F194:I194"/>
    <mergeCell ref="N192:Q192"/>
    <mergeCell ref="N173:Q173"/>
    <mergeCell ref="N182:Q182"/>
    <mergeCell ref="N191:Q191"/>
    <mergeCell ref="N195:Q195"/>
    <mergeCell ref="N147:Q147"/>
    <mergeCell ref="N143:Q143"/>
    <mergeCell ref="N144:Q144"/>
    <mergeCell ref="N145:Q145"/>
    <mergeCell ref="N142:Q142"/>
    <mergeCell ref="N146:Q146"/>
    <mergeCell ref="N148:Q148"/>
    <mergeCell ref="N149:Q149"/>
    <mergeCell ref="F137:I137"/>
    <mergeCell ref="F143:I143"/>
    <mergeCell ref="F140:I140"/>
    <mergeCell ref="F139:I139"/>
    <mergeCell ref="F141:I141"/>
    <mergeCell ref="F144:I144"/>
    <mergeCell ref="F145:I145"/>
    <mergeCell ref="F147:I147"/>
    <mergeCell ref="F150:I150"/>
    <mergeCell ref="F151:I151"/>
    <mergeCell ref="F153:I153"/>
    <mergeCell ref="F154:I154"/>
    <mergeCell ref="F155:I155"/>
    <mergeCell ref="F156:I156"/>
    <mergeCell ref="F157:I157"/>
    <mergeCell ref="L139:M139"/>
    <mergeCell ref="L145:M145"/>
    <mergeCell ref="L140:M140"/>
    <mergeCell ref="L141:M141"/>
    <mergeCell ref="L143:M143"/>
    <mergeCell ref="L144:M144"/>
    <mergeCell ref="L147:M147"/>
    <mergeCell ref="L150:M150"/>
    <mergeCell ref="L151:M151"/>
    <mergeCell ref="L153:M153"/>
    <mergeCell ref="L154:M154"/>
    <mergeCell ref="L155:M155"/>
    <mergeCell ref="L156:M156"/>
    <mergeCell ref="L157:M157"/>
    <mergeCell ref="L158:M158"/>
    <mergeCell ref="N168:Q168"/>
    <mergeCell ref="N167:Q167"/>
    <mergeCell ref="N166:Q166"/>
    <mergeCell ref="F158:I158"/>
    <mergeCell ref="F160:I160"/>
    <mergeCell ref="F161:I161"/>
    <mergeCell ref="F162:I162"/>
    <mergeCell ref="F164:I164"/>
    <mergeCell ref="F165:I165"/>
    <mergeCell ref="F167:I167"/>
    <mergeCell ref="F168:I168"/>
    <mergeCell ref="F169:I169"/>
    <mergeCell ref="F170:I170"/>
    <mergeCell ref="F171:I171"/>
    <mergeCell ref="F172:I172"/>
    <mergeCell ref="F174:I174"/>
    <mergeCell ref="F175:I175"/>
    <mergeCell ref="F176:I176"/>
    <mergeCell ref="L160:M160"/>
    <mergeCell ref="L161:M161"/>
    <mergeCell ref="L162:M162"/>
    <mergeCell ref="L164:M164"/>
    <mergeCell ref="L165:M165"/>
    <mergeCell ref="L167:M167"/>
    <mergeCell ref="L168:M168"/>
    <mergeCell ref="L170:M170"/>
    <mergeCell ref="L171:M171"/>
    <mergeCell ref="L172:M172"/>
    <mergeCell ref="L174:M174"/>
    <mergeCell ref="L175:M175"/>
    <mergeCell ref="L176:M176"/>
    <mergeCell ref="L178:M178"/>
    <mergeCell ref="L179:M179"/>
    <mergeCell ref="N130:Q130"/>
    <mergeCell ref="F136:I136"/>
    <mergeCell ref="L136:M136"/>
    <mergeCell ref="N136:Q136"/>
    <mergeCell ref="L137:M137"/>
    <mergeCell ref="N137:Q137"/>
    <mergeCell ref="N139:Q139"/>
    <mergeCell ref="N140:Q140"/>
    <mergeCell ref="N141:Q141"/>
    <mergeCell ref="N131:Q131"/>
    <mergeCell ref="N132:Q132"/>
    <mergeCell ref="N135:Q135"/>
    <mergeCell ref="N138:Q138"/>
    <mergeCell ref="N150:Q150"/>
    <mergeCell ref="N155:Q155"/>
    <mergeCell ref="N151:Q151"/>
    <mergeCell ref="N153:Q153"/>
    <mergeCell ref="N154:Q154"/>
    <mergeCell ref="N156:Q156"/>
    <mergeCell ref="N157:Q157"/>
    <mergeCell ref="N158:Q158"/>
    <mergeCell ref="N160:Q160"/>
    <mergeCell ref="N161:Q161"/>
    <mergeCell ref="N162:Q162"/>
    <mergeCell ref="N164:Q164"/>
    <mergeCell ref="N165:Q165"/>
    <mergeCell ref="N152:Q152"/>
    <mergeCell ref="N159:Q159"/>
    <mergeCell ref="N163:Q163"/>
    <mergeCell ref="N170:Q170"/>
    <mergeCell ref="N171:Q171"/>
    <mergeCell ref="N172:Q172"/>
    <mergeCell ref="N174:Q174"/>
    <mergeCell ref="N175:Q175"/>
    <mergeCell ref="N176:Q176"/>
    <mergeCell ref="N178:Q178"/>
    <mergeCell ref="N179:Q179"/>
    <mergeCell ref="N180:Q180"/>
    <mergeCell ref="N181:Q181"/>
    <mergeCell ref="N183:Q183"/>
    <mergeCell ref="N187:Q187"/>
    <mergeCell ref="N188:Q188"/>
    <mergeCell ref="N189:Q189"/>
    <mergeCell ref="N190:Q190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N106:Q106"/>
    <mergeCell ref="N107:Q107"/>
    <mergeCell ref="N108:Q108"/>
    <mergeCell ref="N109:Q109"/>
    <mergeCell ref="N110:Q110"/>
    <mergeCell ref="N111:Q111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F133:I133"/>
    <mergeCell ref="F134:I134"/>
    <mergeCell ref="L133:M133"/>
    <mergeCell ref="N133:Q133"/>
    <mergeCell ref="L134:M134"/>
    <mergeCell ref="N134:Q134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97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688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N105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(SUM(BE105:BE112)+SUM(BE130:BE196))</f>
        <v>0</v>
      </c>
      <c r="I32" s="47"/>
      <c r="J32" s="47"/>
      <c r="K32" s="47"/>
      <c r="L32" s="47"/>
      <c r="M32" s="162">
        <f>ROUND((SUM(BE105:BE112)+SUM(BE130:BE196)),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(SUM(BF105:BF112)+SUM(BF130:BF196))</f>
        <v>0</v>
      </c>
      <c r="I33" s="47"/>
      <c r="J33" s="47"/>
      <c r="K33" s="47"/>
      <c r="L33" s="47"/>
      <c r="M33" s="162">
        <f>ROUND((SUM(BF105:BF112)+SUM(BF130:BF196)),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(SUM(BG105:BG112)+SUM(BG130:BG196))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(SUM(BH105:BH112)+SUM(BH130:BH196))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(SUM(BI105:BI112)+SUM(BI130:BI196))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SO 01.3 - Půdorys patra na kótě 172,5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N130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141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N131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630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N132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142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N139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143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N143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144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N148</f>
        <v>0</v>
      </c>
      <c r="O93" s="182"/>
      <c r="P93" s="182"/>
      <c r="Q93" s="182"/>
      <c r="R93" s="183"/>
      <c r="T93" s="184"/>
      <c r="U93" s="184"/>
    </row>
    <row r="94" s="7" customFormat="1" ht="19.92" customHeight="1">
      <c r="B94" s="181"/>
      <c r="C94" s="182"/>
      <c r="D94" s="136" t="s">
        <v>145</v>
      </c>
      <c r="E94" s="182"/>
      <c r="F94" s="182"/>
      <c r="G94" s="182"/>
      <c r="H94" s="182"/>
      <c r="I94" s="182"/>
      <c r="J94" s="182"/>
      <c r="K94" s="182"/>
      <c r="L94" s="182"/>
      <c r="M94" s="182"/>
      <c r="N94" s="138">
        <f>N152</f>
        <v>0</v>
      </c>
      <c r="O94" s="182"/>
      <c r="P94" s="182"/>
      <c r="Q94" s="182"/>
      <c r="R94" s="183"/>
      <c r="T94" s="184"/>
      <c r="U94" s="184"/>
    </row>
    <row r="95" s="6" customFormat="1" ht="24.96" customHeight="1">
      <c r="B95" s="175"/>
      <c r="C95" s="176"/>
      <c r="D95" s="177" t="s">
        <v>146</v>
      </c>
      <c r="E95" s="176"/>
      <c r="F95" s="176"/>
      <c r="G95" s="176"/>
      <c r="H95" s="176"/>
      <c r="I95" s="176"/>
      <c r="J95" s="176"/>
      <c r="K95" s="176"/>
      <c r="L95" s="176"/>
      <c r="M95" s="176"/>
      <c r="N95" s="178">
        <f>N154</f>
        <v>0</v>
      </c>
      <c r="O95" s="176"/>
      <c r="P95" s="176"/>
      <c r="Q95" s="176"/>
      <c r="R95" s="179"/>
      <c r="T95" s="180"/>
      <c r="U95" s="180"/>
    </row>
    <row r="96" s="7" customFormat="1" ht="19.92" customHeight="1">
      <c r="B96" s="181"/>
      <c r="C96" s="182"/>
      <c r="D96" s="136" t="s">
        <v>631</v>
      </c>
      <c r="E96" s="182"/>
      <c r="F96" s="182"/>
      <c r="G96" s="182"/>
      <c r="H96" s="182"/>
      <c r="I96" s="182"/>
      <c r="J96" s="182"/>
      <c r="K96" s="182"/>
      <c r="L96" s="182"/>
      <c r="M96" s="182"/>
      <c r="N96" s="138">
        <f>N155</f>
        <v>0</v>
      </c>
      <c r="O96" s="182"/>
      <c r="P96" s="182"/>
      <c r="Q96" s="182"/>
      <c r="R96" s="183"/>
      <c r="T96" s="184"/>
      <c r="U96" s="184"/>
    </row>
    <row r="97" s="7" customFormat="1" ht="19.92" customHeight="1">
      <c r="B97" s="181"/>
      <c r="C97" s="182"/>
      <c r="D97" s="136" t="s">
        <v>149</v>
      </c>
      <c r="E97" s="182"/>
      <c r="F97" s="182"/>
      <c r="G97" s="182"/>
      <c r="H97" s="182"/>
      <c r="I97" s="182"/>
      <c r="J97" s="182"/>
      <c r="K97" s="182"/>
      <c r="L97" s="182"/>
      <c r="M97" s="182"/>
      <c r="N97" s="138">
        <f>N158</f>
        <v>0</v>
      </c>
      <c r="O97" s="182"/>
      <c r="P97" s="182"/>
      <c r="Q97" s="182"/>
      <c r="R97" s="183"/>
      <c r="T97" s="184"/>
      <c r="U97" s="184"/>
    </row>
    <row r="98" s="7" customFormat="1" ht="19.92" customHeight="1">
      <c r="B98" s="181"/>
      <c r="C98" s="182"/>
      <c r="D98" s="136" t="s">
        <v>539</v>
      </c>
      <c r="E98" s="182"/>
      <c r="F98" s="182"/>
      <c r="G98" s="182"/>
      <c r="H98" s="182"/>
      <c r="I98" s="182"/>
      <c r="J98" s="182"/>
      <c r="K98" s="182"/>
      <c r="L98" s="182"/>
      <c r="M98" s="182"/>
      <c r="N98" s="138">
        <f>N163</f>
        <v>0</v>
      </c>
      <c r="O98" s="182"/>
      <c r="P98" s="182"/>
      <c r="Q98" s="182"/>
      <c r="R98" s="183"/>
      <c r="T98" s="184"/>
      <c r="U98" s="184"/>
    </row>
    <row r="99" s="7" customFormat="1" ht="19.92" customHeight="1">
      <c r="B99" s="181"/>
      <c r="C99" s="182"/>
      <c r="D99" s="136" t="s">
        <v>540</v>
      </c>
      <c r="E99" s="182"/>
      <c r="F99" s="182"/>
      <c r="G99" s="182"/>
      <c r="H99" s="182"/>
      <c r="I99" s="182"/>
      <c r="J99" s="182"/>
      <c r="K99" s="182"/>
      <c r="L99" s="182"/>
      <c r="M99" s="182"/>
      <c r="N99" s="138">
        <f>N167</f>
        <v>0</v>
      </c>
      <c r="O99" s="182"/>
      <c r="P99" s="182"/>
      <c r="Q99" s="182"/>
      <c r="R99" s="183"/>
      <c r="T99" s="184"/>
      <c r="U99" s="184"/>
    </row>
    <row r="100" s="7" customFormat="1" ht="19.92" customHeight="1">
      <c r="B100" s="181"/>
      <c r="C100" s="182"/>
      <c r="D100" s="136" t="s">
        <v>541</v>
      </c>
      <c r="E100" s="182"/>
      <c r="F100" s="182"/>
      <c r="G100" s="182"/>
      <c r="H100" s="182"/>
      <c r="I100" s="182"/>
      <c r="J100" s="182"/>
      <c r="K100" s="182"/>
      <c r="L100" s="182"/>
      <c r="M100" s="182"/>
      <c r="N100" s="138">
        <f>N170</f>
        <v>0</v>
      </c>
      <c r="O100" s="182"/>
      <c r="P100" s="182"/>
      <c r="Q100" s="182"/>
      <c r="R100" s="183"/>
      <c r="T100" s="184"/>
      <c r="U100" s="184"/>
    </row>
    <row r="101" s="7" customFormat="1" ht="19.92" customHeight="1">
      <c r="B101" s="181"/>
      <c r="C101" s="182"/>
      <c r="D101" s="136" t="s">
        <v>542</v>
      </c>
      <c r="E101" s="182"/>
      <c r="F101" s="182"/>
      <c r="G101" s="182"/>
      <c r="H101" s="182"/>
      <c r="I101" s="182"/>
      <c r="J101" s="182"/>
      <c r="K101" s="182"/>
      <c r="L101" s="182"/>
      <c r="M101" s="182"/>
      <c r="N101" s="138">
        <f>N177</f>
        <v>0</v>
      </c>
      <c r="O101" s="182"/>
      <c r="P101" s="182"/>
      <c r="Q101" s="182"/>
      <c r="R101" s="183"/>
      <c r="T101" s="184"/>
      <c r="U101" s="184"/>
    </row>
    <row r="102" s="7" customFormat="1" ht="19.92" customHeight="1">
      <c r="B102" s="181"/>
      <c r="C102" s="182"/>
      <c r="D102" s="136" t="s">
        <v>151</v>
      </c>
      <c r="E102" s="182"/>
      <c r="F102" s="182"/>
      <c r="G102" s="182"/>
      <c r="H102" s="182"/>
      <c r="I102" s="182"/>
      <c r="J102" s="182"/>
      <c r="K102" s="182"/>
      <c r="L102" s="182"/>
      <c r="M102" s="182"/>
      <c r="N102" s="138">
        <f>N185</f>
        <v>0</v>
      </c>
      <c r="O102" s="182"/>
      <c r="P102" s="182"/>
      <c r="Q102" s="182"/>
      <c r="R102" s="183"/>
      <c r="T102" s="184"/>
      <c r="U102" s="184"/>
    </row>
    <row r="103" s="7" customFormat="1" ht="19.92" customHeight="1">
      <c r="B103" s="181"/>
      <c r="C103" s="182"/>
      <c r="D103" s="136" t="s">
        <v>543</v>
      </c>
      <c r="E103" s="182"/>
      <c r="F103" s="182"/>
      <c r="G103" s="182"/>
      <c r="H103" s="182"/>
      <c r="I103" s="182"/>
      <c r="J103" s="182"/>
      <c r="K103" s="182"/>
      <c r="L103" s="182"/>
      <c r="M103" s="182"/>
      <c r="N103" s="138">
        <f>N193</f>
        <v>0</v>
      </c>
      <c r="O103" s="182"/>
      <c r="P103" s="182"/>
      <c r="Q103" s="182"/>
      <c r="R103" s="183"/>
      <c r="T103" s="184"/>
      <c r="U103" s="184"/>
    </row>
    <row r="104" s="1" customFormat="1" ht="21.84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8"/>
      <c r="T104" s="171"/>
      <c r="U104" s="171"/>
    </row>
    <row r="105" s="1" customFormat="1" ht="29.28" customHeight="1">
      <c r="B105" s="46"/>
      <c r="C105" s="173" t="s">
        <v>152</v>
      </c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174">
        <f>ROUND(N106+N107+N108+N109+N110+N111,2)</f>
        <v>0</v>
      </c>
      <c r="O105" s="185"/>
      <c r="P105" s="185"/>
      <c r="Q105" s="185"/>
      <c r="R105" s="48"/>
      <c r="T105" s="186"/>
      <c r="U105" s="187" t="s">
        <v>43</v>
      </c>
    </row>
    <row r="106" s="1" customFormat="1" ht="18" customHeight="1">
      <c r="B106" s="46"/>
      <c r="C106" s="47"/>
      <c r="D106" s="143" t="s">
        <v>153</v>
      </c>
      <c r="E106" s="136"/>
      <c r="F106" s="136"/>
      <c r="G106" s="136"/>
      <c r="H106" s="136"/>
      <c r="I106" s="47"/>
      <c r="J106" s="47"/>
      <c r="K106" s="47"/>
      <c r="L106" s="47"/>
      <c r="M106" s="47"/>
      <c r="N106" s="137">
        <f>ROUND(N88*T106,2)</f>
        <v>0</v>
      </c>
      <c r="O106" s="138"/>
      <c r="P106" s="138"/>
      <c r="Q106" s="138"/>
      <c r="R106" s="48"/>
      <c r="S106" s="188"/>
      <c r="T106" s="189"/>
      <c r="U106" s="190" t="s">
        <v>44</v>
      </c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91" t="s">
        <v>113</v>
      </c>
      <c r="AZ106" s="188"/>
      <c r="BA106" s="188"/>
      <c r="BB106" s="188"/>
      <c r="BC106" s="188"/>
      <c r="BD106" s="188"/>
      <c r="BE106" s="192">
        <f>IF(U106="základní",N106,0)</f>
        <v>0</v>
      </c>
      <c r="BF106" s="192">
        <f>IF(U106="snížená",N106,0)</f>
        <v>0</v>
      </c>
      <c r="BG106" s="192">
        <f>IF(U106="zákl. přenesená",N106,0)</f>
        <v>0</v>
      </c>
      <c r="BH106" s="192">
        <f>IF(U106="sníž. přenesená",N106,0)</f>
        <v>0</v>
      </c>
      <c r="BI106" s="192">
        <f>IF(U106="nulová",N106,0)</f>
        <v>0</v>
      </c>
      <c r="BJ106" s="191" t="s">
        <v>87</v>
      </c>
      <c r="BK106" s="188"/>
      <c r="BL106" s="188"/>
      <c r="BM106" s="188"/>
    </row>
    <row r="107" s="1" customFormat="1" ht="18" customHeight="1">
      <c r="B107" s="46"/>
      <c r="C107" s="47"/>
      <c r="D107" s="143" t="s">
        <v>154</v>
      </c>
      <c r="E107" s="136"/>
      <c r="F107" s="136"/>
      <c r="G107" s="136"/>
      <c r="H107" s="136"/>
      <c r="I107" s="47"/>
      <c r="J107" s="47"/>
      <c r="K107" s="47"/>
      <c r="L107" s="47"/>
      <c r="M107" s="47"/>
      <c r="N107" s="137">
        <f>ROUND(N88*T107,2)</f>
        <v>0</v>
      </c>
      <c r="O107" s="138"/>
      <c r="P107" s="138"/>
      <c r="Q107" s="138"/>
      <c r="R107" s="48"/>
      <c r="S107" s="188"/>
      <c r="T107" s="189"/>
      <c r="U107" s="190" t="s">
        <v>44</v>
      </c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91" t="s">
        <v>113</v>
      </c>
      <c r="AZ107" s="188"/>
      <c r="BA107" s="188"/>
      <c r="BB107" s="188"/>
      <c r="BC107" s="188"/>
      <c r="BD107" s="188"/>
      <c r="BE107" s="192">
        <f>IF(U107="základní",N107,0)</f>
        <v>0</v>
      </c>
      <c r="BF107" s="192">
        <f>IF(U107="snížená",N107,0)</f>
        <v>0</v>
      </c>
      <c r="BG107" s="192">
        <f>IF(U107="zákl. přenesená",N107,0)</f>
        <v>0</v>
      </c>
      <c r="BH107" s="192">
        <f>IF(U107="sníž. přenesená",N107,0)</f>
        <v>0</v>
      </c>
      <c r="BI107" s="192">
        <f>IF(U107="nulová",N107,0)</f>
        <v>0</v>
      </c>
      <c r="BJ107" s="191" t="s">
        <v>87</v>
      </c>
      <c r="BK107" s="188"/>
      <c r="BL107" s="188"/>
      <c r="BM107" s="188"/>
    </row>
    <row r="108" s="1" customFormat="1" ht="18" customHeight="1">
      <c r="B108" s="46"/>
      <c r="C108" s="47"/>
      <c r="D108" s="143" t="s">
        <v>155</v>
      </c>
      <c r="E108" s="136"/>
      <c r="F108" s="136"/>
      <c r="G108" s="136"/>
      <c r="H108" s="136"/>
      <c r="I108" s="47"/>
      <c r="J108" s="47"/>
      <c r="K108" s="47"/>
      <c r="L108" s="47"/>
      <c r="M108" s="47"/>
      <c r="N108" s="137">
        <f>ROUND(N88*T108,2)</f>
        <v>0</v>
      </c>
      <c r="O108" s="138"/>
      <c r="P108" s="138"/>
      <c r="Q108" s="138"/>
      <c r="R108" s="48"/>
      <c r="S108" s="188"/>
      <c r="T108" s="189"/>
      <c r="U108" s="190" t="s">
        <v>44</v>
      </c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91" t="s">
        <v>113</v>
      </c>
      <c r="AZ108" s="188"/>
      <c r="BA108" s="188"/>
      <c r="BB108" s="188"/>
      <c r="BC108" s="188"/>
      <c r="BD108" s="188"/>
      <c r="BE108" s="192">
        <f>IF(U108="základní",N108,0)</f>
        <v>0</v>
      </c>
      <c r="BF108" s="192">
        <f>IF(U108="snížená",N108,0)</f>
        <v>0</v>
      </c>
      <c r="BG108" s="192">
        <f>IF(U108="zákl. přenesená",N108,0)</f>
        <v>0</v>
      </c>
      <c r="BH108" s="192">
        <f>IF(U108="sníž. přenesená",N108,0)</f>
        <v>0</v>
      </c>
      <c r="BI108" s="192">
        <f>IF(U108="nulová",N108,0)</f>
        <v>0</v>
      </c>
      <c r="BJ108" s="191" t="s">
        <v>87</v>
      </c>
      <c r="BK108" s="188"/>
      <c r="BL108" s="188"/>
      <c r="BM108" s="188"/>
    </row>
    <row r="109" s="1" customFormat="1" ht="18" customHeight="1">
      <c r="B109" s="46"/>
      <c r="C109" s="47"/>
      <c r="D109" s="143" t="s">
        <v>156</v>
      </c>
      <c r="E109" s="136"/>
      <c r="F109" s="136"/>
      <c r="G109" s="136"/>
      <c r="H109" s="136"/>
      <c r="I109" s="47"/>
      <c r="J109" s="47"/>
      <c r="K109" s="47"/>
      <c r="L109" s="47"/>
      <c r="M109" s="47"/>
      <c r="N109" s="137">
        <f>ROUND(N88*T109,2)</f>
        <v>0</v>
      </c>
      <c r="O109" s="138"/>
      <c r="P109" s="138"/>
      <c r="Q109" s="138"/>
      <c r="R109" s="48"/>
      <c r="S109" s="188"/>
      <c r="T109" s="189"/>
      <c r="U109" s="190" t="s">
        <v>44</v>
      </c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91" t="s">
        <v>113</v>
      </c>
      <c r="AZ109" s="188"/>
      <c r="BA109" s="188"/>
      <c r="BB109" s="188"/>
      <c r="BC109" s="188"/>
      <c r="BD109" s="188"/>
      <c r="BE109" s="192">
        <f>IF(U109="základní",N109,0)</f>
        <v>0</v>
      </c>
      <c r="BF109" s="192">
        <f>IF(U109="snížená",N109,0)</f>
        <v>0</v>
      </c>
      <c r="BG109" s="192">
        <f>IF(U109="zákl. přenesená",N109,0)</f>
        <v>0</v>
      </c>
      <c r="BH109" s="192">
        <f>IF(U109="sníž. přenesená",N109,0)</f>
        <v>0</v>
      </c>
      <c r="BI109" s="192">
        <f>IF(U109="nulová",N109,0)</f>
        <v>0</v>
      </c>
      <c r="BJ109" s="191" t="s">
        <v>87</v>
      </c>
      <c r="BK109" s="188"/>
      <c r="BL109" s="188"/>
      <c r="BM109" s="188"/>
    </row>
    <row r="110" s="1" customFormat="1" ht="18" customHeight="1">
      <c r="B110" s="46"/>
      <c r="C110" s="47"/>
      <c r="D110" s="143" t="s">
        <v>157</v>
      </c>
      <c r="E110" s="136"/>
      <c r="F110" s="136"/>
      <c r="G110" s="136"/>
      <c r="H110" s="136"/>
      <c r="I110" s="47"/>
      <c r="J110" s="47"/>
      <c r="K110" s="47"/>
      <c r="L110" s="47"/>
      <c r="M110" s="47"/>
      <c r="N110" s="137">
        <f>ROUND(N88*T110,2)</f>
        <v>0</v>
      </c>
      <c r="O110" s="138"/>
      <c r="P110" s="138"/>
      <c r="Q110" s="138"/>
      <c r="R110" s="48"/>
      <c r="S110" s="188"/>
      <c r="T110" s="189"/>
      <c r="U110" s="190" t="s">
        <v>44</v>
      </c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91" t="s">
        <v>113</v>
      </c>
      <c r="AZ110" s="188"/>
      <c r="BA110" s="188"/>
      <c r="BB110" s="188"/>
      <c r="BC110" s="188"/>
      <c r="BD110" s="188"/>
      <c r="BE110" s="192">
        <f>IF(U110="základní",N110,0)</f>
        <v>0</v>
      </c>
      <c r="BF110" s="192">
        <f>IF(U110="snížená",N110,0)</f>
        <v>0</v>
      </c>
      <c r="BG110" s="192">
        <f>IF(U110="zákl. přenesená",N110,0)</f>
        <v>0</v>
      </c>
      <c r="BH110" s="192">
        <f>IF(U110="sníž. přenesená",N110,0)</f>
        <v>0</v>
      </c>
      <c r="BI110" s="192">
        <f>IF(U110="nulová",N110,0)</f>
        <v>0</v>
      </c>
      <c r="BJ110" s="191" t="s">
        <v>87</v>
      </c>
      <c r="BK110" s="188"/>
      <c r="BL110" s="188"/>
      <c r="BM110" s="188"/>
    </row>
    <row r="111" s="1" customFormat="1" ht="18" customHeight="1">
      <c r="B111" s="46"/>
      <c r="C111" s="47"/>
      <c r="D111" s="136" t="s">
        <v>158</v>
      </c>
      <c r="E111" s="47"/>
      <c r="F111" s="47"/>
      <c r="G111" s="47"/>
      <c r="H111" s="47"/>
      <c r="I111" s="47"/>
      <c r="J111" s="47"/>
      <c r="K111" s="47"/>
      <c r="L111" s="47"/>
      <c r="M111" s="47"/>
      <c r="N111" s="137">
        <f>ROUND(N88*T111,2)</f>
        <v>0</v>
      </c>
      <c r="O111" s="138"/>
      <c r="P111" s="138"/>
      <c r="Q111" s="138"/>
      <c r="R111" s="48"/>
      <c r="S111" s="188"/>
      <c r="T111" s="193"/>
      <c r="U111" s="194" t="s">
        <v>44</v>
      </c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91" t="s">
        <v>159</v>
      </c>
      <c r="AZ111" s="188"/>
      <c r="BA111" s="188"/>
      <c r="BB111" s="188"/>
      <c r="BC111" s="188"/>
      <c r="BD111" s="188"/>
      <c r="BE111" s="192">
        <f>IF(U111="základní",N111,0)</f>
        <v>0</v>
      </c>
      <c r="BF111" s="192">
        <f>IF(U111="snížená",N111,0)</f>
        <v>0</v>
      </c>
      <c r="BG111" s="192">
        <f>IF(U111="zákl. přenesená",N111,0)</f>
        <v>0</v>
      </c>
      <c r="BH111" s="192">
        <f>IF(U111="sníž. přenesená",N111,0)</f>
        <v>0</v>
      </c>
      <c r="BI111" s="192">
        <f>IF(U111="nulová",N111,0)</f>
        <v>0</v>
      </c>
      <c r="BJ111" s="191" t="s">
        <v>87</v>
      </c>
      <c r="BK111" s="188"/>
      <c r="BL111" s="188"/>
      <c r="BM111" s="188"/>
    </row>
    <row r="112" s="1" customForma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  <c r="T112" s="171"/>
      <c r="U112" s="171"/>
    </row>
    <row r="113" s="1" customFormat="1" ht="29.28" customHeight="1">
      <c r="B113" s="46"/>
      <c r="C113" s="150" t="s">
        <v>124</v>
      </c>
      <c r="D113" s="151"/>
      <c r="E113" s="151"/>
      <c r="F113" s="151"/>
      <c r="G113" s="151"/>
      <c r="H113" s="151"/>
      <c r="I113" s="151"/>
      <c r="J113" s="151"/>
      <c r="K113" s="151"/>
      <c r="L113" s="152">
        <f>ROUND(SUM(N88+N105),2)</f>
        <v>0</v>
      </c>
      <c r="M113" s="152"/>
      <c r="N113" s="152"/>
      <c r="O113" s="152"/>
      <c r="P113" s="152"/>
      <c r="Q113" s="152"/>
      <c r="R113" s="48"/>
      <c r="T113" s="171"/>
      <c r="U113" s="171"/>
    </row>
    <row r="114" s="1" customFormat="1" ht="6.96" customHeight="1"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7"/>
      <c r="T114" s="171"/>
      <c r="U114" s="171"/>
    </row>
    <row r="118" s="1" customFormat="1" ht="6.96" customHeight="1">
      <c r="B118" s="78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80"/>
    </row>
    <row r="119" s="1" customFormat="1" ht="36.96" customHeight="1">
      <c r="B119" s="46"/>
      <c r="C119" s="27" t="s">
        <v>160</v>
      </c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 ht="6.96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8"/>
    </row>
    <row r="121" s="1" customFormat="1" ht="30" customHeight="1">
      <c r="B121" s="46"/>
      <c r="C121" s="38" t="s">
        <v>19</v>
      </c>
      <c r="D121" s="47"/>
      <c r="E121" s="47"/>
      <c r="F121" s="155" t="str">
        <f>F6</f>
        <v>VD_Nove_Mlyny_oprava_stavebni_casti_objektu_MVE_I_etapa</v>
      </c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47"/>
      <c r="R121" s="48"/>
    </row>
    <row r="122" s="1" customFormat="1" ht="36.96" customHeight="1">
      <c r="B122" s="46"/>
      <c r="C122" s="85" t="s">
        <v>132</v>
      </c>
      <c r="D122" s="47"/>
      <c r="E122" s="47"/>
      <c r="F122" s="87" t="str">
        <f>F7</f>
        <v>SO 01.3 - Půdorys patra na kótě 172,5</v>
      </c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8"/>
    </row>
    <row r="123" s="1" customFormat="1" ht="6.96" customHeight="1"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8"/>
    </row>
    <row r="124" s="1" customFormat="1" ht="18" customHeight="1">
      <c r="B124" s="46"/>
      <c r="C124" s="38" t="s">
        <v>24</v>
      </c>
      <c r="D124" s="47"/>
      <c r="E124" s="47"/>
      <c r="F124" s="33" t="str">
        <f>F9</f>
        <v>Nové Mlýny</v>
      </c>
      <c r="G124" s="47"/>
      <c r="H124" s="47"/>
      <c r="I124" s="47"/>
      <c r="J124" s="47"/>
      <c r="K124" s="38" t="s">
        <v>26</v>
      </c>
      <c r="L124" s="47"/>
      <c r="M124" s="90" t="str">
        <f>IF(O9="","",O9)</f>
        <v>30. 11. 2018</v>
      </c>
      <c r="N124" s="90"/>
      <c r="O124" s="90"/>
      <c r="P124" s="90"/>
      <c r="Q124" s="47"/>
      <c r="R124" s="48"/>
    </row>
    <row r="125" s="1" customFormat="1" ht="6.96" customHeight="1"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8"/>
    </row>
    <row r="126" s="1" customFormat="1">
      <c r="B126" s="46"/>
      <c r="C126" s="38" t="s">
        <v>28</v>
      </c>
      <c r="D126" s="47"/>
      <c r="E126" s="47"/>
      <c r="F126" s="33" t="str">
        <f>E12</f>
        <v>Povodí Moravy, s.p.</v>
      </c>
      <c r="G126" s="47"/>
      <c r="H126" s="47"/>
      <c r="I126" s="47"/>
      <c r="J126" s="47"/>
      <c r="K126" s="38" t="s">
        <v>34</v>
      </c>
      <c r="L126" s="47"/>
      <c r="M126" s="33" t="str">
        <f>E18</f>
        <v>ing. Jan Hladiš</v>
      </c>
      <c r="N126" s="33"/>
      <c r="O126" s="33"/>
      <c r="P126" s="33"/>
      <c r="Q126" s="33"/>
      <c r="R126" s="48"/>
    </row>
    <row r="127" s="1" customFormat="1" ht="14.4" customHeight="1">
      <c r="B127" s="46"/>
      <c r="C127" s="38" t="s">
        <v>32</v>
      </c>
      <c r="D127" s="47"/>
      <c r="E127" s="47"/>
      <c r="F127" s="33" t="str">
        <f>IF(E15="","",E15)</f>
        <v>bude určen výběrem</v>
      </c>
      <c r="G127" s="47"/>
      <c r="H127" s="47"/>
      <c r="I127" s="47"/>
      <c r="J127" s="47"/>
      <c r="K127" s="38" t="s">
        <v>37</v>
      </c>
      <c r="L127" s="47"/>
      <c r="M127" s="33" t="str">
        <f>E21</f>
        <v xml:space="preserve"> </v>
      </c>
      <c r="N127" s="33"/>
      <c r="O127" s="33"/>
      <c r="P127" s="33"/>
      <c r="Q127" s="33"/>
      <c r="R127" s="48"/>
    </row>
    <row r="128" s="1" customFormat="1" ht="10.32" customHeight="1"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8"/>
    </row>
    <row r="129" s="8" customFormat="1" ht="29.28" customHeight="1">
      <c r="B129" s="195"/>
      <c r="C129" s="196" t="s">
        <v>161</v>
      </c>
      <c r="D129" s="197" t="s">
        <v>162</v>
      </c>
      <c r="E129" s="197" t="s">
        <v>61</v>
      </c>
      <c r="F129" s="197" t="s">
        <v>163</v>
      </c>
      <c r="G129" s="197"/>
      <c r="H129" s="197"/>
      <c r="I129" s="197"/>
      <c r="J129" s="197" t="s">
        <v>164</v>
      </c>
      <c r="K129" s="197" t="s">
        <v>165</v>
      </c>
      <c r="L129" s="197" t="s">
        <v>166</v>
      </c>
      <c r="M129" s="197"/>
      <c r="N129" s="197" t="s">
        <v>138</v>
      </c>
      <c r="O129" s="197"/>
      <c r="P129" s="197"/>
      <c r="Q129" s="198"/>
      <c r="R129" s="199"/>
      <c r="T129" s="106" t="s">
        <v>167</v>
      </c>
      <c r="U129" s="107" t="s">
        <v>43</v>
      </c>
      <c r="V129" s="107" t="s">
        <v>168</v>
      </c>
      <c r="W129" s="107" t="s">
        <v>169</v>
      </c>
      <c r="X129" s="107" t="s">
        <v>170</v>
      </c>
      <c r="Y129" s="107" t="s">
        <v>171</v>
      </c>
      <c r="Z129" s="107" t="s">
        <v>172</v>
      </c>
      <c r="AA129" s="108" t="s">
        <v>173</v>
      </c>
    </row>
    <row r="130" s="1" customFormat="1" ht="29.28" customHeight="1">
      <c r="B130" s="46"/>
      <c r="C130" s="110" t="s">
        <v>135</v>
      </c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200">
        <f>BK130</f>
        <v>0</v>
      </c>
      <c r="O130" s="201"/>
      <c r="P130" s="201"/>
      <c r="Q130" s="201"/>
      <c r="R130" s="48"/>
      <c r="T130" s="109"/>
      <c r="U130" s="67"/>
      <c r="V130" s="67"/>
      <c r="W130" s="202">
        <f>W131+W154+W197</f>
        <v>0</v>
      </c>
      <c r="X130" s="67"/>
      <c r="Y130" s="202">
        <f>Y131+Y154+Y197</f>
        <v>32.318570000000001</v>
      </c>
      <c r="Z130" s="67"/>
      <c r="AA130" s="203">
        <f>AA131+AA154+AA197</f>
        <v>64.4619</v>
      </c>
      <c r="AT130" s="22" t="s">
        <v>78</v>
      </c>
      <c r="AU130" s="22" t="s">
        <v>140</v>
      </c>
      <c r="BK130" s="204">
        <f>BK131+BK154+BK197</f>
        <v>0</v>
      </c>
    </row>
    <row r="131" s="9" customFormat="1" ht="37.44001" customHeight="1">
      <c r="B131" s="205"/>
      <c r="C131" s="206"/>
      <c r="D131" s="207" t="s">
        <v>141</v>
      </c>
      <c r="E131" s="207"/>
      <c r="F131" s="207"/>
      <c r="G131" s="207"/>
      <c r="H131" s="207"/>
      <c r="I131" s="207"/>
      <c r="J131" s="207"/>
      <c r="K131" s="207"/>
      <c r="L131" s="207"/>
      <c r="M131" s="207"/>
      <c r="N131" s="208">
        <f>BK131</f>
        <v>0</v>
      </c>
      <c r="O131" s="178"/>
      <c r="P131" s="178"/>
      <c r="Q131" s="178"/>
      <c r="R131" s="209"/>
      <c r="T131" s="210"/>
      <c r="U131" s="206"/>
      <c r="V131" s="206"/>
      <c r="W131" s="211">
        <f>W132+W139+W143+W148+W152</f>
        <v>0</v>
      </c>
      <c r="X131" s="206"/>
      <c r="Y131" s="211">
        <f>Y132+Y139+Y143+Y148+Y152</f>
        <v>27.704490000000003</v>
      </c>
      <c r="Z131" s="206"/>
      <c r="AA131" s="212">
        <f>AA132+AA139+AA143+AA148+AA152</f>
        <v>61.545000000000002</v>
      </c>
      <c r="AR131" s="213" t="s">
        <v>87</v>
      </c>
      <c r="AT131" s="214" t="s">
        <v>78</v>
      </c>
      <c r="AU131" s="214" t="s">
        <v>79</v>
      </c>
      <c r="AY131" s="213" t="s">
        <v>174</v>
      </c>
      <c r="BK131" s="215">
        <f>BK132+BK139+BK143+BK148+BK152</f>
        <v>0</v>
      </c>
    </row>
    <row r="132" s="9" customFormat="1" ht="19.92" customHeight="1">
      <c r="B132" s="205"/>
      <c r="C132" s="206"/>
      <c r="D132" s="216" t="s">
        <v>630</v>
      </c>
      <c r="E132" s="216"/>
      <c r="F132" s="216"/>
      <c r="G132" s="216"/>
      <c r="H132" s="216"/>
      <c r="I132" s="216"/>
      <c r="J132" s="216"/>
      <c r="K132" s="216"/>
      <c r="L132" s="216"/>
      <c r="M132" s="216"/>
      <c r="N132" s="217">
        <f>BK132</f>
        <v>0</v>
      </c>
      <c r="O132" s="218"/>
      <c r="P132" s="218"/>
      <c r="Q132" s="218"/>
      <c r="R132" s="209"/>
      <c r="T132" s="210"/>
      <c r="U132" s="206"/>
      <c r="V132" s="206"/>
      <c r="W132" s="211">
        <f>SUM(W133:W138)</f>
        <v>0</v>
      </c>
      <c r="X132" s="206"/>
      <c r="Y132" s="211">
        <f>SUM(Y133:Y138)</f>
        <v>13.54588</v>
      </c>
      <c r="Z132" s="206"/>
      <c r="AA132" s="212">
        <f>SUM(AA133:AA138)</f>
        <v>0</v>
      </c>
      <c r="AR132" s="213" t="s">
        <v>87</v>
      </c>
      <c r="AT132" s="214" t="s">
        <v>78</v>
      </c>
      <c r="AU132" s="214" t="s">
        <v>87</v>
      </c>
      <c r="AY132" s="213" t="s">
        <v>174</v>
      </c>
      <c r="BK132" s="215">
        <f>SUM(BK133:BK138)</f>
        <v>0</v>
      </c>
    </row>
    <row r="133" s="1" customFormat="1" ht="38.25" customHeight="1">
      <c r="B133" s="46"/>
      <c r="C133" s="219" t="s">
        <v>87</v>
      </c>
      <c r="D133" s="219" t="s">
        <v>175</v>
      </c>
      <c r="E133" s="220" t="s">
        <v>632</v>
      </c>
      <c r="F133" s="221" t="s">
        <v>633</v>
      </c>
      <c r="G133" s="221"/>
      <c r="H133" s="221"/>
      <c r="I133" s="221"/>
      <c r="J133" s="222" t="s">
        <v>178</v>
      </c>
      <c r="K133" s="223">
        <v>4</v>
      </c>
      <c r="L133" s="224">
        <v>0</v>
      </c>
      <c r="M133" s="225"/>
      <c r="N133" s="226">
        <f>ROUND(L133*K133,2)</f>
        <v>0</v>
      </c>
      <c r="O133" s="226"/>
      <c r="P133" s="226"/>
      <c r="Q133" s="226"/>
      <c r="R133" s="48"/>
      <c r="T133" s="227" t="s">
        <v>22</v>
      </c>
      <c r="U133" s="56" t="s">
        <v>44</v>
      </c>
      <c r="V133" s="47"/>
      <c r="W133" s="228">
        <f>V133*K133</f>
        <v>0</v>
      </c>
      <c r="X133" s="228">
        <v>0.28986000000000001</v>
      </c>
      <c r="Y133" s="228">
        <f>X133*K133</f>
        <v>1.15944</v>
      </c>
      <c r="Z133" s="228">
        <v>0</v>
      </c>
      <c r="AA133" s="229">
        <f>Z133*K133</f>
        <v>0</v>
      </c>
      <c r="AR133" s="22" t="s">
        <v>179</v>
      </c>
      <c r="AT133" s="22" t="s">
        <v>175</v>
      </c>
      <c r="AU133" s="22" t="s">
        <v>130</v>
      </c>
      <c r="AY133" s="22" t="s">
        <v>174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22" t="s">
        <v>87</v>
      </c>
      <c r="BK133" s="142">
        <f>ROUND(L133*K133,2)</f>
        <v>0</v>
      </c>
      <c r="BL133" s="22" t="s">
        <v>179</v>
      </c>
      <c r="BM133" s="22" t="s">
        <v>634</v>
      </c>
    </row>
    <row r="134" s="1" customFormat="1" ht="25.5" customHeight="1">
      <c r="B134" s="46"/>
      <c r="C134" s="219" t="s">
        <v>130</v>
      </c>
      <c r="D134" s="219" t="s">
        <v>175</v>
      </c>
      <c r="E134" s="220" t="s">
        <v>635</v>
      </c>
      <c r="F134" s="221" t="s">
        <v>636</v>
      </c>
      <c r="G134" s="221"/>
      <c r="H134" s="221"/>
      <c r="I134" s="221"/>
      <c r="J134" s="222" t="s">
        <v>178</v>
      </c>
      <c r="K134" s="223">
        <v>4</v>
      </c>
      <c r="L134" s="224">
        <v>0</v>
      </c>
      <c r="M134" s="225"/>
      <c r="N134" s="226">
        <f>ROUND(L134*K134,2)</f>
        <v>0</v>
      </c>
      <c r="O134" s="226"/>
      <c r="P134" s="226"/>
      <c r="Q134" s="226"/>
      <c r="R134" s="48"/>
      <c r="T134" s="227" t="s">
        <v>22</v>
      </c>
      <c r="U134" s="56" t="s">
        <v>44</v>
      </c>
      <c r="V134" s="47"/>
      <c r="W134" s="228">
        <f>V134*K134</f>
        <v>0</v>
      </c>
      <c r="X134" s="228">
        <v>0.26416000000000001</v>
      </c>
      <c r="Y134" s="228">
        <f>X134*K134</f>
        <v>1.05664</v>
      </c>
      <c r="Z134" s="228">
        <v>0</v>
      </c>
      <c r="AA134" s="229">
        <f>Z134*K134</f>
        <v>0</v>
      </c>
      <c r="AR134" s="22" t="s">
        <v>179</v>
      </c>
      <c r="AT134" s="22" t="s">
        <v>175</v>
      </c>
      <c r="AU134" s="22" t="s">
        <v>130</v>
      </c>
      <c r="AY134" s="22" t="s">
        <v>174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22" t="s">
        <v>87</v>
      </c>
      <c r="BK134" s="142">
        <f>ROUND(L134*K134,2)</f>
        <v>0</v>
      </c>
      <c r="BL134" s="22" t="s">
        <v>179</v>
      </c>
      <c r="BM134" s="22" t="s">
        <v>689</v>
      </c>
    </row>
    <row r="135" s="1" customFormat="1" ht="38.25" customHeight="1">
      <c r="B135" s="46"/>
      <c r="C135" s="219" t="s">
        <v>190</v>
      </c>
      <c r="D135" s="219" t="s">
        <v>175</v>
      </c>
      <c r="E135" s="220" t="s">
        <v>690</v>
      </c>
      <c r="F135" s="221" t="s">
        <v>691</v>
      </c>
      <c r="G135" s="221"/>
      <c r="H135" s="221"/>
      <c r="I135" s="221"/>
      <c r="J135" s="222" t="s">
        <v>178</v>
      </c>
      <c r="K135" s="223">
        <v>10</v>
      </c>
      <c r="L135" s="224">
        <v>0</v>
      </c>
      <c r="M135" s="225"/>
      <c r="N135" s="226">
        <f>ROUND(L135*K135,2)</f>
        <v>0</v>
      </c>
      <c r="O135" s="226"/>
      <c r="P135" s="226"/>
      <c r="Q135" s="226"/>
      <c r="R135" s="48"/>
      <c r="T135" s="227" t="s">
        <v>22</v>
      </c>
      <c r="U135" s="56" t="s">
        <v>44</v>
      </c>
      <c r="V135" s="47"/>
      <c r="W135" s="228">
        <f>V135*K135</f>
        <v>0</v>
      </c>
      <c r="X135" s="228">
        <v>0.12623999999999999</v>
      </c>
      <c r="Y135" s="228">
        <f>X135*K135</f>
        <v>1.2624</v>
      </c>
      <c r="Z135" s="228">
        <v>0</v>
      </c>
      <c r="AA135" s="229">
        <f>Z135*K135</f>
        <v>0</v>
      </c>
      <c r="AR135" s="22" t="s">
        <v>179</v>
      </c>
      <c r="AT135" s="22" t="s">
        <v>175</v>
      </c>
      <c r="AU135" s="22" t="s">
        <v>130</v>
      </c>
      <c r="AY135" s="22" t="s">
        <v>174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22" t="s">
        <v>87</v>
      </c>
      <c r="BK135" s="142">
        <f>ROUND(L135*K135,2)</f>
        <v>0</v>
      </c>
      <c r="BL135" s="22" t="s">
        <v>179</v>
      </c>
      <c r="BM135" s="22" t="s">
        <v>692</v>
      </c>
    </row>
    <row r="136" s="1" customFormat="1" ht="38.25" customHeight="1">
      <c r="B136" s="46"/>
      <c r="C136" s="219" t="s">
        <v>179</v>
      </c>
      <c r="D136" s="219" t="s">
        <v>175</v>
      </c>
      <c r="E136" s="220" t="s">
        <v>693</v>
      </c>
      <c r="F136" s="221" t="s">
        <v>694</v>
      </c>
      <c r="G136" s="221"/>
      <c r="H136" s="221"/>
      <c r="I136" s="221"/>
      <c r="J136" s="222" t="s">
        <v>178</v>
      </c>
      <c r="K136" s="223">
        <v>25</v>
      </c>
      <c r="L136" s="224">
        <v>0</v>
      </c>
      <c r="M136" s="225"/>
      <c r="N136" s="226">
        <f>ROUND(L136*K136,2)</f>
        <v>0</v>
      </c>
      <c r="O136" s="226"/>
      <c r="P136" s="226"/>
      <c r="Q136" s="226"/>
      <c r="R136" s="48"/>
      <c r="T136" s="227" t="s">
        <v>22</v>
      </c>
      <c r="U136" s="56" t="s">
        <v>44</v>
      </c>
      <c r="V136" s="47"/>
      <c r="W136" s="228">
        <f>V136*K136</f>
        <v>0</v>
      </c>
      <c r="X136" s="228">
        <v>0.12706000000000001</v>
      </c>
      <c r="Y136" s="228">
        <f>X136*K136</f>
        <v>3.1765000000000003</v>
      </c>
      <c r="Z136" s="228">
        <v>0</v>
      </c>
      <c r="AA136" s="229">
        <f>Z136*K136</f>
        <v>0</v>
      </c>
      <c r="AR136" s="22" t="s">
        <v>179</v>
      </c>
      <c r="AT136" s="22" t="s">
        <v>175</v>
      </c>
      <c r="AU136" s="22" t="s">
        <v>130</v>
      </c>
      <c r="AY136" s="22" t="s">
        <v>174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22" t="s">
        <v>87</v>
      </c>
      <c r="BK136" s="142">
        <f>ROUND(L136*K136,2)</f>
        <v>0</v>
      </c>
      <c r="BL136" s="22" t="s">
        <v>179</v>
      </c>
      <c r="BM136" s="22" t="s">
        <v>695</v>
      </c>
    </row>
    <row r="137" s="1" customFormat="1" ht="25.5" customHeight="1">
      <c r="B137" s="46"/>
      <c r="C137" s="219" t="s">
        <v>198</v>
      </c>
      <c r="D137" s="219" t="s">
        <v>175</v>
      </c>
      <c r="E137" s="220" t="s">
        <v>696</v>
      </c>
      <c r="F137" s="221" t="s">
        <v>697</v>
      </c>
      <c r="G137" s="221"/>
      <c r="H137" s="221"/>
      <c r="I137" s="221"/>
      <c r="J137" s="222" t="s">
        <v>178</v>
      </c>
      <c r="K137" s="223">
        <v>25</v>
      </c>
      <c r="L137" s="224">
        <v>0</v>
      </c>
      <c r="M137" s="225"/>
      <c r="N137" s="226">
        <f>ROUND(L137*K137,2)</f>
        <v>0</v>
      </c>
      <c r="O137" s="226"/>
      <c r="P137" s="226"/>
      <c r="Q137" s="226"/>
      <c r="R137" s="48"/>
      <c r="T137" s="227" t="s">
        <v>22</v>
      </c>
      <c r="U137" s="56" t="s">
        <v>44</v>
      </c>
      <c r="V137" s="47"/>
      <c r="W137" s="228">
        <f>V137*K137</f>
        <v>0</v>
      </c>
      <c r="X137" s="228">
        <v>0.11549</v>
      </c>
      <c r="Y137" s="228">
        <f>X137*K137</f>
        <v>2.8872499999999999</v>
      </c>
      <c r="Z137" s="228">
        <v>0</v>
      </c>
      <c r="AA137" s="229">
        <f>Z137*K137</f>
        <v>0</v>
      </c>
      <c r="AR137" s="22" t="s">
        <v>179</v>
      </c>
      <c r="AT137" s="22" t="s">
        <v>175</v>
      </c>
      <c r="AU137" s="22" t="s">
        <v>130</v>
      </c>
      <c r="AY137" s="22" t="s">
        <v>174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22" t="s">
        <v>87</v>
      </c>
      <c r="BK137" s="142">
        <f>ROUND(L137*K137,2)</f>
        <v>0</v>
      </c>
      <c r="BL137" s="22" t="s">
        <v>179</v>
      </c>
      <c r="BM137" s="22" t="s">
        <v>698</v>
      </c>
    </row>
    <row r="138" s="1" customFormat="1" ht="25.5" customHeight="1">
      <c r="B138" s="46"/>
      <c r="C138" s="219" t="s">
        <v>202</v>
      </c>
      <c r="D138" s="219" t="s">
        <v>175</v>
      </c>
      <c r="E138" s="220" t="s">
        <v>699</v>
      </c>
      <c r="F138" s="221" t="s">
        <v>700</v>
      </c>
      <c r="G138" s="221"/>
      <c r="H138" s="221"/>
      <c r="I138" s="221"/>
      <c r="J138" s="222" t="s">
        <v>178</v>
      </c>
      <c r="K138" s="223">
        <v>35</v>
      </c>
      <c r="L138" s="224">
        <v>0</v>
      </c>
      <c r="M138" s="225"/>
      <c r="N138" s="226">
        <f>ROUND(L138*K138,2)</f>
        <v>0</v>
      </c>
      <c r="O138" s="226"/>
      <c r="P138" s="226"/>
      <c r="Q138" s="226"/>
      <c r="R138" s="48"/>
      <c r="T138" s="227" t="s">
        <v>22</v>
      </c>
      <c r="U138" s="56" t="s">
        <v>44</v>
      </c>
      <c r="V138" s="47"/>
      <c r="W138" s="228">
        <f>V138*K138</f>
        <v>0</v>
      </c>
      <c r="X138" s="228">
        <v>0.11439000000000001</v>
      </c>
      <c r="Y138" s="228">
        <f>X138*K138</f>
        <v>4.0036500000000004</v>
      </c>
      <c r="Z138" s="228">
        <v>0</v>
      </c>
      <c r="AA138" s="229">
        <f>Z138*K138</f>
        <v>0</v>
      </c>
      <c r="AR138" s="22" t="s">
        <v>179</v>
      </c>
      <c r="AT138" s="22" t="s">
        <v>175</v>
      </c>
      <c r="AU138" s="22" t="s">
        <v>130</v>
      </c>
      <c r="AY138" s="22" t="s">
        <v>174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22" t="s">
        <v>87</v>
      </c>
      <c r="BK138" s="142">
        <f>ROUND(L138*K138,2)</f>
        <v>0</v>
      </c>
      <c r="BL138" s="22" t="s">
        <v>179</v>
      </c>
      <c r="BM138" s="22" t="s">
        <v>701</v>
      </c>
    </row>
    <row r="139" s="9" customFormat="1" ht="29.88" customHeight="1">
      <c r="B139" s="205"/>
      <c r="C139" s="206"/>
      <c r="D139" s="216" t="s">
        <v>142</v>
      </c>
      <c r="E139" s="216"/>
      <c r="F139" s="216"/>
      <c r="G139" s="216"/>
      <c r="H139" s="216"/>
      <c r="I139" s="216"/>
      <c r="J139" s="216"/>
      <c r="K139" s="216"/>
      <c r="L139" s="216"/>
      <c r="M139" s="216"/>
      <c r="N139" s="241">
        <f>BK139</f>
        <v>0</v>
      </c>
      <c r="O139" s="242"/>
      <c r="P139" s="242"/>
      <c r="Q139" s="242"/>
      <c r="R139" s="209"/>
      <c r="T139" s="210"/>
      <c r="U139" s="206"/>
      <c r="V139" s="206"/>
      <c r="W139" s="211">
        <f>SUM(W140:W142)</f>
        <v>0</v>
      </c>
      <c r="X139" s="206"/>
      <c r="Y139" s="211">
        <f>SUM(Y140:Y142)</f>
        <v>14.158610000000003</v>
      </c>
      <c r="Z139" s="206"/>
      <c r="AA139" s="212">
        <f>SUM(AA140:AA142)</f>
        <v>0</v>
      </c>
      <c r="AR139" s="213" t="s">
        <v>87</v>
      </c>
      <c r="AT139" s="214" t="s">
        <v>78</v>
      </c>
      <c r="AU139" s="214" t="s">
        <v>87</v>
      </c>
      <c r="AY139" s="213" t="s">
        <v>174</v>
      </c>
      <c r="BK139" s="215">
        <f>SUM(BK140:BK142)</f>
        <v>0</v>
      </c>
    </row>
    <row r="140" s="1" customFormat="1" ht="25.5" customHeight="1">
      <c r="B140" s="46"/>
      <c r="C140" s="219" t="s">
        <v>207</v>
      </c>
      <c r="D140" s="219" t="s">
        <v>175</v>
      </c>
      <c r="E140" s="220" t="s">
        <v>544</v>
      </c>
      <c r="F140" s="221" t="s">
        <v>545</v>
      </c>
      <c r="G140" s="221"/>
      <c r="H140" s="221"/>
      <c r="I140" s="221"/>
      <c r="J140" s="222" t="s">
        <v>178</v>
      </c>
      <c r="K140" s="223">
        <v>37</v>
      </c>
      <c r="L140" s="224">
        <v>0</v>
      </c>
      <c r="M140" s="225"/>
      <c r="N140" s="226">
        <f>ROUND(L140*K140,2)</f>
        <v>0</v>
      </c>
      <c r="O140" s="226"/>
      <c r="P140" s="226"/>
      <c r="Q140" s="226"/>
      <c r="R140" s="48"/>
      <c r="T140" s="227" t="s">
        <v>22</v>
      </c>
      <c r="U140" s="56" t="s">
        <v>44</v>
      </c>
      <c r="V140" s="47"/>
      <c r="W140" s="228">
        <f>V140*K140</f>
        <v>0</v>
      </c>
      <c r="X140" s="228">
        <v>0.017330000000000002</v>
      </c>
      <c r="Y140" s="228">
        <f>X140*K140</f>
        <v>0.64121000000000006</v>
      </c>
      <c r="Z140" s="228">
        <v>0</v>
      </c>
      <c r="AA140" s="229">
        <f>Z140*K140</f>
        <v>0</v>
      </c>
      <c r="AR140" s="22" t="s">
        <v>179</v>
      </c>
      <c r="AT140" s="22" t="s">
        <v>175</v>
      </c>
      <c r="AU140" s="22" t="s">
        <v>130</v>
      </c>
      <c r="AY140" s="22" t="s">
        <v>174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22" t="s">
        <v>87</v>
      </c>
      <c r="BK140" s="142">
        <f>ROUND(L140*K140,2)</f>
        <v>0</v>
      </c>
      <c r="BL140" s="22" t="s">
        <v>179</v>
      </c>
      <c r="BM140" s="22" t="s">
        <v>546</v>
      </c>
    </row>
    <row r="141" s="1" customFormat="1" ht="25.5" customHeight="1">
      <c r="B141" s="46"/>
      <c r="C141" s="219" t="s">
        <v>211</v>
      </c>
      <c r="D141" s="219" t="s">
        <v>175</v>
      </c>
      <c r="E141" s="220" t="s">
        <v>638</v>
      </c>
      <c r="F141" s="221" t="s">
        <v>639</v>
      </c>
      <c r="G141" s="221"/>
      <c r="H141" s="221"/>
      <c r="I141" s="221"/>
      <c r="J141" s="222" t="s">
        <v>178</v>
      </c>
      <c r="K141" s="223">
        <v>780</v>
      </c>
      <c r="L141" s="224">
        <v>0</v>
      </c>
      <c r="M141" s="225"/>
      <c r="N141" s="226">
        <f>ROUND(L141*K141,2)</f>
        <v>0</v>
      </c>
      <c r="O141" s="226"/>
      <c r="P141" s="226"/>
      <c r="Q141" s="226"/>
      <c r="R141" s="48"/>
      <c r="T141" s="227" t="s">
        <v>22</v>
      </c>
      <c r="U141" s="56" t="s">
        <v>44</v>
      </c>
      <c r="V141" s="47"/>
      <c r="W141" s="228">
        <f>V141*K141</f>
        <v>0</v>
      </c>
      <c r="X141" s="228">
        <v>0.017330000000000002</v>
      </c>
      <c r="Y141" s="228">
        <f>X141*K141</f>
        <v>13.517400000000002</v>
      </c>
      <c r="Z141" s="228">
        <v>0</v>
      </c>
      <c r="AA141" s="229">
        <f>Z141*K141</f>
        <v>0</v>
      </c>
      <c r="AR141" s="22" t="s">
        <v>179</v>
      </c>
      <c r="AT141" s="22" t="s">
        <v>175</v>
      </c>
      <c r="AU141" s="22" t="s">
        <v>130</v>
      </c>
      <c r="AY141" s="22" t="s">
        <v>174</v>
      </c>
      <c r="BE141" s="142">
        <f>IF(U141="základní",N141,0)</f>
        <v>0</v>
      </c>
      <c r="BF141" s="142">
        <f>IF(U141="snížená",N141,0)</f>
        <v>0</v>
      </c>
      <c r="BG141" s="142">
        <f>IF(U141="zákl. přenesená",N141,0)</f>
        <v>0</v>
      </c>
      <c r="BH141" s="142">
        <f>IF(U141="sníž. přenesená",N141,0)</f>
        <v>0</v>
      </c>
      <c r="BI141" s="142">
        <f>IF(U141="nulová",N141,0)</f>
        <v>0</v>
      </c>
      <c r="BJ141" s="22" t="s">
        <v>87</v>
      </c>
      <c r="BK141" s="142">
        <f>ROUND(L141*K141,2)</f>
        <v>0</v>
      </c>
      <c r="BL141" s="22" t="s">
        <v>179</v>
      </c>
      <c r="BM141" s="22" t="s">
        <v>640</v>
      </c>
    </row>
    <row r="142" s="10" customFormat="1" ht="16.5" customHeight="1">
      <c r="B142" s="230"/>
      <c r="C142" s="231"/>
      <c r="D142" s="231"/>
      <c r="E142" s="232" t="s">
        <v>22</v>
      </c>
      <c r="F142" s="233" t="s">
        <v>702</v>
      </c>
      <c r="G142" s="234"/>
      <c r="H142" s="234"/>
      <c r="I142" s="234"/>
      <c r="J142" s="231"/>
      <c r="K142" s="235">
        <v>780</v>
      </c>
      <c r="L142" s="231"/>
      <c r="M142" s="231"/>
      <c r="N142" s="231"/>
      <c r="O142" s="231"/>
      <c r="P142" s="231"/>
      <c r="Q142" s="231"/>
      <c r="R142" s="236"/>
      <c r="T142" s="237"/>
      <c r="U142" s="231"/>
      <c r="V142" s="231"/>
      <c r="W142" s="231"/>
      <c r="X142" s="231"/>
      <c r="Y142" s="231"/>
      <c r="Z142" s="231"/>
      <c r="AA142" s="238"/>
      <c r="AT142" s="239" t="s">
        <v>182</v>
      </c>
      <c r="AU142" s="239" t="s">
        <v>130</v>
      </c>
      <c r="AV142" s="10" t="s">
        <v>130</v>
      </c>
      <c r="AW142" s="10" t="s">
        <v>36</v>
      </c>
      <c r="AX142" s="10" t="s">
        <v>87</v>
      </c>
      <c r="AY142" s="239" t="s">
        <v>174</v>
      </c>
    </row>
    <row r="143" s="9" customFormat="1" ht="29.88" customHeight="1">
      <c r="B143" s="205"/>
      <c r="C143" s="206"/>
      <c r="D143" s="216" t="s">
        <v>143</v>
      </c>
      <c r="E143" s="216"/>
      <c r="F143" s="216"/>
      <c r="G143" s="216"/>
      <c r="H143" s="216"/>
      <c r="I143" s="216"/>
      <c r="J143" s="216"/>
      <c r="K143" s="216"/>
      <c r="L143" s="216"/>
      <c r="M143" s="216"/>
      <c r="N143" s="217">
        <f>BK143</f>
        <v>0</v>
      </c>
      <c r="O143" s="218"/>
      <c r="P143" s="218"/>
      <c r="Q143" s="218"/>
      <c r="R143" s="209"/>
      <c r="T143" s="210"/>
      <c r="U143" s="206"/>
      <c r="V143" s="206"/>
      <c r="W143" s="211">
        <f>SUM(W144:W147)</f>
        <v>0</v>
      </c>
      <c r="X143" s="206"/>
      <c r="Y143" s="211">
        <f>SUM(Y144:Y147)</f>
        <v>0</v>
      </c>
      <c r="Z143" s="206"/>
      <c r="AA143" s="212">
        <f>SUM(AA144:AA147)</f>
        <v>61.545000000000002</v>
      </c>
      <c r="AR143" s="213" t="s">
        <v>87</v>
      </c>
      <c r="AT143" s="214" t="s">
        <v>78</v>
      </c>
      <c r="AU143" s="214" t="s">
        <v>87</v>
      </c>
      <c r="AY143" s="213" t="s">
        <v>174</v>
      </c>
      <c r="BK143" s="215">
        <f>SUM(BK144:BK147)</f>
        <v>0</v>
      </c>
    </row>
    <row r="144" s="1" customFormat="1" ht="25.5" customHeight="1">
      <c r="B144" s="46"/>
      <c r="C144" s="219" t="s">
        <v>216</v>
      </c>
      <c r="D144" s="219" t="s">
        <v>175</v>
      </c>
      <c r="E144" s="220" t="s">
        <v>703</v>
      </c>
      <c r="F144" s="221" t="s">
        <v>704</v>
      </c>
      <c r="G144" s="221"/>
      <c r="H144" s="221"/>
      <c r="I144" s="221"/>
      <c r="J144" s="222" t="s">
        <v>178</v>
      </c>
      <c r="K144" s="223">
        <v>81</v>
      </c>
      <c r="L144" s="224">
        <v>0</v>
      </c>
      <c r="M144" s="225"/>
      <c r="N144" s="226">
        <f>ROUND(L144*K144,2)</f>
        <v>0</v>
      </c>
      <c r="O144" s="226"/>
      <c r="P144" s="226"/>
      <c r="Q144" s="226"/>
      <c r="R144" s="48"/>
      <c r="T144" s="227" t="s">
        <v>22</v>
      </c>
      <c r="U144" s="56" t="s">
        <v>44</v>
      </c>
      <c r="V144" s="47"/>
      <c r="W144" s="228">
        <f>V144*K144</f>
        <v>0</v>
      </c>
      <c r="X144" s="228">
        <v>0</v>
      </c>
      <c r="Y144" s="228">
        <f>X144*K144</f>
        <v>0</v>
      </c>
      <c r="Z144" s="228">
        <v>0.26100000000000001</v>
      </c>
      <c r="AA144" s="229">
        <f>Z144*K144</f>
        <v>21.141000000000002</v>
      </c>
      <c r="AR144" s="22" t="s">
        <v>179</v>
      </c>
      <c r="AT144" s="22" t="s">
        <v>175</v>
      </c>
      <c r="AU144" s="22" t="s">
        <v>130</v>
      </c>
      <c r="AY144" s="22" t="s">
        <v>174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22" t="s">
        <v>87</v>
      </c>
      <c r="BK144" s="142">
        <f>ROUND(L144*K144,2)</f>
        <v>0</v>
      </c>
      <c r="BL144" s="22" t="s">
        <v>179</v>
      </c>
      <c r="BM144" s="22" t="s">
        <v>705</v>
      </c>
    </row>
    <row r="145" s="1" customFormat="1" ht="38.25" customHeight="1">
      <c r="B145" s="46"/>
      <c r="C145" s="219" t="s">
        <v>220</v>
      </c>
      <c r="D145" s="219" t="s">
        <v>175</v>
      </c>
      <c r="E145" s="220" t="s">
        <v>557</v>
      </c>
      <c r="F145" s="221" t="s">
        <v>558</v>
      </c>
      <c r="G145" s="221"/>
      <c r="H145" s="221"/>
      <c r="I145" s="221"/>
      <c r="J145" s="222" t="s">
        <v>178</v>
      </c>
      <c r="K145" s="223">
        <v>76.400000000000006</v>
      </c>
      <c r="L145" s="224">
        <v>0</v>
      </c>
      <c r="M145" s="225"/>
      <c r="N145" s="226">
        <f>ROUND(L145*K145,2)</f>
        <v>0</v>
      </c>
      <c r="O145" s="226"/>
      <c r="P145" s="226"/>
      <c r="Q145" s="226"/>
      <c r="R145" s="48"/>
      <c r="T145" s="227" t="s">
        <v>22</v>
      </c>
      <c r="U145" s="56" t="s">
        <v>44</v>
      </c>
      <c r="V145" s="47"/>
      <c r="W145" s="228">
        <f>V145*K145</f>
        <v>0</v>
      </c>
      <c r="X145" s="228">
        <v>0</v>
      </c>
      <c r="Y145" s="228">
        <f>X145*K145</f>
        <v>0</v>
      </c>
      <c r="Z145" s="228">
        <v>0.035000000000000003</v>
      </c>
      <c r="AA145" s="229">
        <f>Z145*K145</f>
        <v>2.6740000000000004</v>
      </c>
      <c r="AR145" s="22" t="s">
        <v>179</v>
      </c>
      <c r="AT145" s="22" t="s">
        <v>175</v>
      </c>
      <c r="AU145" s="22" t="s">
        <v>130</v>
      </c>
      <c r="AY145" s="22" t="s">
        <v>174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22" t="s">
        <v>87</v>
      </c>
      <c r="BK145" s="142">
        <f>ROUND(L145*K145,2)</f>
        <v>0</v>
      </c>
      <c r="BL145" s="22" t="s">
        <v>179</v>
      </c>
      <c r="BM145" s="22" t="s">
        <v>559</v>
      </c>
    </row>
    <row r="146" s="1" customFormat="1" ht="38.25" customHeight="1">
      <c r="B146" s="46"/>
      <c r="C146" s="219" t="s">
        <v>224</v>
      </c>
      <c r="D146" s="219" t="s">
        <v>175</v>
      </c>
      <c r="E146" s="220" t="s">
        <v>560</v>
      </c>
      <c r="F146" s="221" t="s">
        <v>561</v>
      </c>
      <c r="G146" s="221"/>
      <c r="H146" s="221"/>
      <c r="I146" s="221"/>
      <c r="J146" s="222" t="s">
        <v>178</v>
      </c>
      <c r="K146" s="223">
        <v>37</v>
      </c>
      <c r="L146" s="224">
        <v>0</v>
      </c>
      <c r="M146" s="225"/>
      <c r="N146" s="226">
        <f>ROUND(L146*K146,2)</f>
        <v>0</v>
      </c>
      <c r="O146" s="226"/>
      <c r="P146" s="226"/>
      <c r="Q146" s="226"/>
      <c r="R146" s="48"/>
      <c r="T146" s="227" t="s">
        <v>22</v>
      </c>
      <c r="U146" s="56" t="s">
        <v>44</v>
      </c>
      <c r="V146" s="47"/>
      <c r="W146" s="228">
        <f>V146*K146</f>
        <v>0</v>
      </c>
      <c r="X146" s="228">
        <v>0</v>
      </c>
      <c r="Y146" s="228">
        <f>X146*K146</f>
        <v>0</v>
      </c>
      <c r="Z146" s="228">
        <v>0.050000000000000003</v>
      </c>
      <c r="AA146" s="229">
        <f>Z146*K146</f>
        <v>1.8500000000000001</v>
      </c>
      <c r="AR146" s="22" t="s">
        <v>179</v>
      </c>
      <c r="AT146" s="22" t="s">
        <v>175</v>
      </c>
      <c r="AU146" s="22" t="s">
        <v>130</v>
      </c>
      <c r="AY146" s="22" t="s">
        <v>174</v>
      </c>
      <c r="BE146" s="142">
        <f>IF(U146="základní",N146,0)</f>
        <v>0</v>
      </c>
      <c r="BF146" s="142">
        <f>IF(U146="snížená",N146,0)</f>
        <v>0</v>
      </c>
      <c r="BG146" s="142">
        <f>IF(U146="zákl. přenesená",N146,0)</f>
        <v>0</v>
      </c>
      <c r="BH146" s="142">
        <f>IF(U146="sníž. přenesená",N146,0)</f>
        <v>0</v>
      </c>
      <c r="BI146" s="142">
        <f>IF(U146="nulová",N146,0)</f>
        <v>0</v>
      </c>
      <c r="BJ146" s="22" t="s">
        <v>87</v>
      </c>
      <c r="BK146" s="142">
        <f>ROUND(L146*K146,2)</f>
        <v>0</v>
      </c>
      <c r="BL146" s="22" t="s">
        <v>179</v>
      </c>
      <c r="BM146" s="22" t="s">
        <v>562</v>
      </c>
    </row>
    <row r="147" s="1" customFormat="1" ht="38.25" customHeight="1">
      <c r="B147" s="46"/>
      <c r="C147" s="219" t="s">
        <v>228</v>
      </c>
      <c r="D147" s="219" t="s">
        <v>175</v>
      </c>
      <c r="E147" s="220" t="s">
        <v>641</v>
      </c>
      <c r="F147" s="221" t="s">
        <v>642</v>
      </c>
      <c r="G147" s="221"/>
      <c r="H147" s="221"/>
      <c r="I147" s="221"/>
      <c r="J147" s="222" t="s">
        <v>178</v>
      </c>
      <c r="K147" s="223">
        <v>780</v>
      </c>
      <c r="L147" s="224">
        <v>0</v>
      </c>
      <c r="M147" s="225"/>
      <c r="N147" s="226">
        <f>ROUND(L147*K147,2)</f>
        <v>0</v>
      </c>
      <c r="O147" s="226"/>
      <c r="P147" s="226"/>
      <c r="Q147" s="226"/>
      <c r="R147" s="48"/>
      <c r="T147" s="227" t="s">
        <v>22</v>
      </c>
      <c r="U147" s="56" t="s">
        <v>44</v>
      </c>
      <c r="V147" s="47"/>
      <c r="W147" s="228">
        <f>V147*K147</f>
        <v>0</v>
      </c>
      <c r="X147" s="228">
        <v>0</v>
      </c>
      <c r="Y147" s="228">
        <f>X147*K147</f>
        <v>0</v>
      </c>
      <c r="Z147" s="228">
        <v>0.045999999999999999</v>
      </c>
      <c r="AA147" s="229">
        <f>Z147*K147</f>
        <v>35.880000000000003</v>
      </c>
      <c r="AR147" s="22" t="s">
        <v>179</v>
      </c>
      <c r="AT147" s="22" t="s">
        <v>175</v>
      </c>
      <c r="AU147" s="22" t="s">
        <v>130</v>
      </c>
      <c r="AY147" s="22" t="s">
        <v>174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22" t="s">
        <v>87</v>
      </c>
      <c r="BK147" s="142">
        <f>ROUND(L147*K147,2)</f>
        <v>0</v>
      </c>
      <c r="BL147" s="22" t="s">
        <v>179</v>
      </c>
      <c r="BM147" s="22" t="s">
        <v>643</v>
      </c>
    </row>
    <row r="148" s="9" customFormat="1" ht="29.88" customHeight="1">
      <c r="B148" s="205"/>
      <c r="C148" s="206"/>
      <c r="D148" s="216" t="s">
        <v>144</v>
      </c>
      <c r="E148" s="216"/>
      <c r="F148" s="216"/>
      <c r="G148" s="216"/>
      <c r="H148" s="216"/>
      <c r="I148" s="216"/>
      <c r="J148" s="216"/>
      <c r="K148" s="216"/>
      <c r="L148" s="216"/>
      <c r="M148" s="216"/>
      <c r="N148" s="241">
        <f>BK148</f>
        <v>0</v>
      </c>
      <c r="O148" s="242"/>
      <c r="P148" s="242"/>
      <c r="Q148" s="242"/>
      <c r="R148" s="209"/>
      <c r="T148" s="210"/>
      <c r="U148" s="206"/>
      <c r="V148" s="206"/>
      <c r="W148" s="211">
        <f>SUM(W149:W151)</f>
        <v>0</v>
      </c>
      <c r="X148" s="206"/>
      <c r="Y148" s="211">
        <f>SUM(Y149:Y151)</f>
        <v>0</v>
      </c>
      <c r="Z148" s="206"/>
      <c r="AA148" s="212">
        <f>SUM(AA149:AA151)</f>
        <v>0</v>
      </c>
      <c r="AR148" s="213" t="s">
        <v>87</v>
      </c>
      <c r="AT148" s="214" t="s">
        <v>78</v>
      </c>
      <c r="AU148" s="214" t="s">
        <v>87</v>
      </c>
      <c r="AY148" s="213" t="s">
        <v>174</v>
      </c>
      <c r="BK148" s="215">
        <f>SUM(BK149:BK151)</f>
        <v>0</v>
      </c>
    </row>
    <row r="149" s="1" customFormat="1" ht="25.5" customHeight="1">
      <c r="B149" s="46"/>
      <c r="C149" s="219" t="s">
        <v>234</v>
      </c>
      <c r="D149" s="219" t="s">
        <v>175</v>
      </c>
      <c r="E149" s="220" t="s">
        <v>217</v>
      </c>
      <c r="F149" s="221" t="s">
        <v>218</v>
      </c>
      <c r="G149" s="221"/>
      <c r="H149" s="221"/>
      <c r="I149" s="221"/>
      <c r="J149" s="222" t="s">
        <v>214</v>
      </c>
      <c r="K149" s="223">
        <v>64.462000000000003</v>
      </c>
      <c r="L149" s="224">
        <v>0</v>
      </c>
      <c r="M149" s="225"/>
      <c r="N149" s="226">
        <f>ROUND(L149*K149,2)</f>
        <v>0</v>
      </c>
      <c r="O149" s="226"/>
      <c r="P149" s="226"/>
      <c r="Q149" s="226"/>
      <c r="R149" s="48"/>
      <c r="T149" s="227" t="s">
        <v>22</v>
      </c>
      <c r="U149" s="56" t="s">
        <v>44</v>
      </c>
      <c r="V149" s="47"/>
      <c r="W149" s="228">
        <f>V149*K149</f>
        <v>0</v>
      </c>
      <c r="X149" s="228">
        <v>0</v>
      </c>
      <c r="Y149" s="228">
        <f>X149*K149</f>
        <v>0</v>
      </c>
      <c r="Z149" s="228">
        <v>0</v>
      </c>
      <c r="AA149" s="229">
        <f>Z149*K149</f>
        <v>0</v>
      </c>
      <c r="AR149" s="22" t="s">
        <v>179</v>
      </c>
      <c r="AT149" s="22" t="s">
        <v>175</v>
      </c>
      <c r="AU149" s="22" t="s">
        <v>130</v>
      </c>
      <c r="AY149" s="22" t="s">
        <v>174</v>
      </c>
      <c r="BE149" s="142">
        <f>IF(U149="základní",N149,0)</f>
        <v>0</v>
      </c>
      <c r="BF149" s="142">
        <f>IF(U149="snížená",N149,0)</f>
        <v>0</v>
      </c>
      <c r="BG149" s="142">
        <f>IF(U149="zákl. přenesená",N149,0)</f>
        <v>0</v>
      </c>
      <c r="BH149" s="142">
        <f>IF(U149="sníž. přenesená",N149,0)</f>
        <v>0</v>
      </c>
      <c r="BI149" s="142">
        <f>IF(U149="nulová",N149,0)</f>
        <v>0</v>
      </c>
      <c r="BJ149" s="22" t="s">
        <v>87</v>
      </c>
      <c r="BK149" s="142">
        <f>ROUND(L149*K149,2)</f>
        <v>0</v>
      </c>
      <c r="BL149" s="22" t="s">
        <v>179</v>
      </c>
      <c r="BM149" s="22" t="s">
        <v>566</v>
      </c>
    </row>
    <row r="150" s="1" customFormat="1" ht="25.5" customHeight="1">
      <c r="B150" s="46"/>
      <c r="C150" s="219" t="s">
        <v>241</v>
      </c>
      <c r="D150" s="219" t="s">
        <v>175</v>
      </c>
      <c r="E150" s="220" t="s">
        <v>221</v>
      </c>
      <c r="F150" s="221" t="s">
        <v>222</v>
      </c>
      <c r="G150" s="221"/>
      <c r="H150" s="221"/>
      <c r="I150" s="221"/>
      <c r="J150" s="222" t="s">
        <v>214</v>
      </c>
      <c r="K150" s="223">
        <v>1547.088</v>
      </c>
      <c r="L150" s="224">
        <v>0</v>
      </c>
      <c r="M150" s="225"/>
      <c r="N150" s="226">
        <f>ROUND(L150*K150,2)</f>
        <v>0</v>
      </c>
      <c r="O150" s="226"/>
      <c r="P150" s="226"/>
      <c r="Q150" s="226"/>
      <c r="R150" s="48"/>
      <c r="T150" s="227" t="s">
        <v>22</v>
      </c>
      <c r="U150" s="56" t="s">
        <v>44</v>
      </c>
      <c r="V150" s="47"/>
      <c r="W150" s="228">
        <f>V150*K150</f>
        <v>0</v>
      </c>
      <c r="X150" s="228">
        <v>0</v>
      </c>
      <c r="Y150" s="228">
        <f>X150*K150</f>
        <v>0</v>
      </c>
      <c r="Z150" s="228">
        <v>0</v>
      </c>
      <c r="AA150" s="229">
        <f>Z150*K150</f>
        <v>0</v>
      </c>
      <c r="AR150" s="22" t="s">
        <v>179</v>
      </c>
      <c r="AT150" s="22" t="s">
        <v>175</v>
      </c>
      <c r="AU150" s="22" t="s">
        <v>130</v>
      </c>
      <c r="AY150" s="22" t="s">
        <v>174</v>
      </c>
      <c r="BE150" s="142">
        <f>IF(U150="základní",N150,0)</f>
        <v>0</v>
      </c>
      <c r="BF150" s="142">
        <f>IF(U150="snížená",N150,0)</f>
        <v>0</v>
      </c>
      <c r="BG150" s="142">
        <f>IF(U150="zákl. přenesená",N150,0)</f>
        <v>0</v>
      </c>
      <c r="BH150" s="142">
        <f>IF(U150="sníž. přenesená",N150,0)</f>
        <v>0</v>
      </c>
      <c r="BI150" s="142">
        <f>IF(U150="nulová",N150,0)</f>
        <v>0</v>
      </c>
      <c r="BJ150" s="22" t="s">
        <v>87</v>
      </c>
      <c r="BK150" s="142">
        <f>ROUND(L150*K150,2)</f>
        <v>0</v>
      </c>
      <c r="BL150" s="22" t="s">
        <v>179</v>
      </c>
      <c r="BM150" s="22" t="s">
        <v>567</v>
      </c>
    </row>
    <row r="151" s="1" customFormat="1" ht="25.5" customHeight="1">
      <c r="B151" s="46"/>
      <c r="C151" s="219" t="s">
        <v>11</v>
      </c>
      <c r="D151" s="219" t="s">
        <v>175</v>
      </c>
      <c r="E151" s="220" t="s">
        <v>212</v>
      </c>
      <c r="F151" s="221" t="s">
        <v>213</v>
      </c>
      <c r="G151" s="221"/>
      <c r="H151" s="221"/>
      <c r="I151" s="221"/>
      <c r="J151" s="222" t="s">
        <v>214</v>
      </c>
      <c r="K151" s="223">
        <v>64.462000000000003</v>
      </c>
      <c r="L151" s="224">
        <v>0</v>
      </c>
      <c r="M151" s="225"/>
      <c r="N151" s="226">
        <f>ROUND(L151*K151,2)</f>
        <v>0</v>
      </c>
      <c r="O151" s="226"/>
      <c r="P151" s="226"/>
      <c r="Q151" s="226"/>
      <c r="R151" s="48"/>
      <c r="T151" s="227" t="s">
        <v>22</v>
      </c>
      <c r="U151" s="56" t="s">
        <v>44</v>
      </c>
      <c r="V151" s="47"/>
      <c r="W151" s="228">
        <f>V151*K151</f>
        <v>0</v>
      </c>
      <c r="X151" s="228">
        <v>0</v>
      </c>
      <c r="Y151" s="228">
        <f>X151*K151</f>
        <v>0</v>
      </c>
      <c r="Z151" s="228">
        <v>0</v>
      </c>
      <c r="AA151" s="229">
        <f>Z151*K151</f>
        <v>0</v>
      </c>
      <c r="AR151" s="22" t="s">
        <v>179</v>
      </c>
      <c r="AT151" s="22" t="s">
        <v>175</v>
      </c>
      <c r="AU151" s="22" t="s">
        <v>130</v>
      </c>
      <c r="AY151" s="22" t="s">
        <v>174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22" t="s">
        <v>87</v>
      </c>
      <c r="BK151" s="142">
        <f>ROUND(L151*K151,2)</f>
        <v>0</v>
      </c>
      <c r="BL151" s="22" t="s">
        <v>179</v>
      </c>
      <c r="BM151" s="22" t="s">
        <v>568</v>
      </c>
    </row>
    <row r="152" s="9" customFormat="1" ht="29.88" customHeight="1">
      <c r="B152" s="205"/>
      <c r="C152" s="206"/>
      <c r="D152" s="216" t="s">
        <v>145</v>
      </c>
      <c r="E152" s="216"/>
      <c r="F152" s="216"/>
      <c r="G152" s="216"/>
      <c r="H152" s="216"/>
      <c r="I152" s="216"/>
      <c r="J152" s="216"/>
      <c r="K152" s="216"/>
      <c r="L152" s="216"/>
      <c r="M152" s="216"/>
      <c r="N152" s="241">
        <f>BK152</f>
        <v>0</v>
      </c>
      <c r="O152" s="242"/>
      <c r="P152" s="242"/>
      <c r="Q152" s="242"/>
      <c r="R152" s="209"/>
      <c r="T152" s="210"/>
      <c r="U152" s="206"/>
      <c r="V152" s="206"/>
      <c r="W152" s="211">
        <f>W153</f>
        <v>0</v>
      </c>
      <c r="X152" s="206"/>
      <c r="Y152" s="211">
        <f>Y153</f>
        <v>0</v>
      </c>
      <c r="Z152" s="206"/>
      <c r="AA152" s="212">
        <f>AA153</f>
        <v>0</v>
      </c>
      <c r="AR152" s="213" t="s">
        <v>87</v>
      </c>
      <c r="AT152" s="214" t="s">
        <v>78</v>
      </c>
      <c r="AU152" s="214" t="s">
        <v>87</v>
      </c>
      <c r="AY152" s="213" t="s">
        <v>174</v>
      </c>
      <c r="BK152" s="215">
        <f>BK153</f>
        <v>0</v>
      </c>
    </row>
    <row r="153" s="1" customFormat="1" ht="25.5" customHeight="1">
      <c r="B153" s="46"/>
      <c r="C153" s="219" t="s">
        <v>232</v>
      </c>
      <c r="D153" s="219" t="s">
        <v>175</v>
      </c>
      <c r="E153" s="220" t="s">
        <v>225</v>
      </c>
      <c r="F153" s="221" t="s">
        <v>226</v>
      </c>
      <c r="G153" s="221"/>
      <c r="H153" s="221"/>
      <c r="I153" s="221"/>
      <c r="J153" s="222" t="s">
        <v>214</v>
      </c>
      <c r="K153" s="223">
        <v>27.704000000000001</v>
      </c>
      <c r="L153" s="224">
        <v>0</v>
      </c>
      <c r="M153" s="225"/>
      <c r="N153" s="226">
        <f>ROUND(L153*K153,2)</f>
        <v>0</v>
      </c>
      <c r="O153" s="226"/>
      <c r="P153" s="226"/>
      <c r="Q153" s="226"/>
      <c r="R153" s="48"/>
      <c r="T153" s="227" t="s">
        <v>22</v>
      </c>
      <c r="U153" s="56" t="s">
        <v>44</v>
      </c>
      <c r="V153" s="47"/>
      <c r="W153" s="228">
        <f>V153*K153</f>
        <v>0</v>
      </c>
      <c r="X153" s="228">
        <v>0</v>
      </c>
      <c r="Y153" s="228">
        <f>X153*K153</f>
        <v>0</v>
      </c>
      <c r="Z153" s="228">
        <v>0</v>
      </c>
      <c r="AA153" s="229">
        <f>Z153*K153</f>
        <v>0</v>
      </c>
      <c r="AR153" s="22" t="s">
        <v>179</v>
      </c>
      <c r="AT153" s="22" t="s">
        <v>175</v>
      </c>
      <c r="AU153" s="22" t="s">
        <v>130</v>
      </c>
      <c r="AY153" s="22" t="s">
        <v>174</v>
      </c>
      <c r="BE153" s="142">
        <f>IF(U153="základní",N153,0)</f>
        <v>0</v>
      </c>
      <c r="BF153" s="142">
        <f>IF(U153="snížená",N153,0)</f>
        <v>0</v>
      </c>
      <c r="BG153" s="142">
        <f>IF(U153="zákl. přenesená",N153,0)</f>
        <v>0</v>
      </c>
      <c r="BH153" s="142">
        <f>IF(U153="sníž. přenesená",N153,0)</f>
        <v>0</v>
      </c>
      <c r="BI153" s="142">
        <f>IF(U153="nulová",N153,0)</f>
        <v>0</v>
      </c>
      <c r="BJ153" s="22" t="s">
        <v>87</v>
      </c>
      <c r="BK153" s="142">
        <f>ROUND(L153*K153,2)</f>
        <v>0</v>
      </c>
      <c r="BL153" s="22" t="s">
        <v>179</v>
      </c>
      <c r="BM153" s="22" t="s">
        <v>569</v>
      </c>
    </row>
    <row r="154" s="9" customFormat="1" ht="37.44001" customHeight="1">
      <c r="B154" s="205"/>
      <c r="C154" s="206"/>
      <c r="D154" s="207" t="s">
        <v>146</v>
      </c>
      <c r="E154" s="207"/>
      <c r="F154" s="207"/>
      <c r="G154" s="207"/>
      <c r="H154" s="207"/>
      <c r="I154" s="207"/>
      <c r="J154" s="207"/>
      <c r="K154" s="207"/>
      <c r="L154" s="207"/>
      <c r="M154" s="207"/>
      <c r="N154" s="243">
        <f>BK154</f>
        <v>0</v>
      </c>
      <c r="O154" s="244"/>
      <c r="P154" s="244"/>
      <c r="Q154" s="244"/>
      <c r="R154" s="209"/>
      <c r="T154" s="210"/>
      <c r="U154" s="206"/>
      <c r="V154" s="206"/>
      <c r="W154" s="211">
        <f>W155+W158+W163+W167+W170+W177+W185+W193</f>
        <v>0</v>
      </c>
      <c r="X154" s="206"/>
      <c r="Y154" s="211">
        <f>Y155+Y158+Y163+Y167+Y170+Y177+Y185+Y193</f>
        <v>4.6140799999999995</v>
      </c>
      <c r="Z154" s="206"/>
      <c r="AA154" s="212">
        <f>AA155+AA158+AA163+AA167+AA170+AA177+AA185+AA193</f>
        <v>2.9169000000000005</v>
      </c>
      <c r="AR154" s="213" t="s">
        <v>130</v>
      </c>
      <c r="AT154" s="214" t="s">
        <v>78</v>
      </c>
      <c r="AU154" s="214" t="s">
        <v>79</v>
      </c>
      <c r="AY154" s="213" t="s">
        <v>174</v>
      </c>
      <c r="BK154" s="215">
        <f>BK155+BK158+BK163+BK167+BK170+BK177+BK185+BK193</f>
        <v>0</v>
      </c>
    </row>
    <row r="155" s="9" customFormat="1" ht="19.92" customHeight="1">
      <c r="B155" s="205"/>
      <c r="C155" s="206"/>
      <c r="D155" s="216" t="s">
        <v>631</v>
      </c>
      <c r="E155" s="216"/>
      <c r="F155" s="216"/>
      <c r="G155" s="216"/>
      <c r="H155" s="216"/>
      <c r="I155" s="216"/>
      <c r="J155" s="216"/>
      <c r="K155" s="216"/>
      <c r="L155" s="216"/>
      <c r="M155" s="216"/>
      <c r="N155" s="217">
        <f>BK155</f>
        <v>0</v>
      </c>
      <c r="O155" s="218"/>
      <c r="P155" s="218"/>
      <c r="Q155" s="218"/>
      <c r="R155" s="209"/>
      <c r="T155" s="210"/>
      <c r="U155" s="206"/>
      <c r="V155" s="206"/>
      <c r="W155" s="211">
        <f>SUM(W156:W157)</f>
        <v>0</v>
      </c>
      <c r="X155" s="206"/>
      <c r="Y155" s="211">
        <f>SUM(Y156:Y157)</f>
        <v>0</v>
      </c>
      <c r="Z155" s="206"/>
      <c r="AA155" s="212">
        <f>SUM(AA156:AA157)</f>
        <v>0.15240000000000001</v>
      </c>
      <c r="AR155" s="213" t="s">
        <v>130</v>
      </c>
      <c r="AT155" s="214" t="s">
        <v>78</v>
      </c>
      <c r="AU155" s="214" t="s">
        <v>87</v>
      </c>
      <c r="AY155" s="213" t="s">
        <v>174</v>
      </c>
      <c r="BK155" s="215">
        <f>SUM(BK156:BK157)</f>
        <v>0</v>
      </c>
    </row>
    <row r="156" s="1" customFormat="1" ht="38.25" customHeight="1">
      <c r="B156" s="46"/>
      <c r="C156" s="219" t="s">
        <v>252</v>
      </c>
      <c r="D156" s="219" t="s">
        <v>175</v>
      </c>
      <c r="E156" s="220" t="s">
        <v>644</v>
      </c>
      <c r="F156" s="221" t="s">
        <v>645</v>
      </c>
      <c r="G156" s="221"/>
      <c r="H156" s="221"/>
      <c r="I156" s="221"/>
      <c r="J156" s="222" t="s">
        <v>231</v>
      </c>
      <c r="K156" s="223">
        <v>40</v>
      </c>
      <c r="L156" s="224">
        <v>0</v>
      </c>
      <c r="M156" s="225"/>
      <c r="N156" s="226">
        <f>ROUND(L156*K156,2)</f>
        <v>0</v>
      </c>
      <c r="O156" s="226"/>
      <c r="P156" s="226"/>
      <c r="Q156" s="226"/>
      <c r="R156" s="48"/>
      <c r="T156" s="227" t="s">
        <v>22</v>
      </c>
      <c r="U156" s="56" t="s">
        <v>44</v>
      </c>
      <c r="V156" s="47"/>
      <c r="W156" s="228">
        <f>V156*K156</f>
        <v>0</v>
      </c>
      <c r="X156" s="228">
        <v>0</v>
      </c>
      <c r="Y156" s="228">
        <f>X156*K156</f>
        <v>0</v>
      </c>
      <c r="Z156" s="228">
        <v>0.00381</v>
      </c>
      <c r="AA156" s="229">
        <f>Z156*K156</f>
        <v>0.15240000000000001</v>
      </c>
      <c r="AR156" s="22" t="s">
        <v>232</v>
      </c>
      <c r="AT156" s="22" t="s">
        <v>175</v>
      </c>
      <c r="AU156" s="22" t="s">
        <v>130</v>
      </c>
      <c r="AY156" s="22" t="s">
        <v>174</v>
      </c>
      <c r="BE156" s="142">
        <f>IF(U156="základní",N156,0)</f>
        <v>0</v>
      </c>
      <c r="BF156" s="142">
        <f>IF(U156="snížená",N156,0)</f>
        <v>0</v>
      </c>
      <c r="BG156" s="142">
        <f>IF(U156="zákl. přenesená",N156,0)</f>
        <v>0</v>
      </c>
      <c r="BH156" s="142">
        <f>IF(U156="sníž. přenesená",N156,0)</f>
        <v>0</v>
      </c>
      <c r="BI156" s="142">
        <f>IF(U156="nulová",N156,0)</f>
        <v>0</v>
      </c>
      <c r="BJ156" s="22" t="s">
        <v>87</v>
      </c>
      <c r="BK156" s="142">
        <f>ROUND(L156*K156,2)</f>
        <v>0</v>
      </c>
      <c r="BL156" s="22" t="s">
        <v>232</v>
      </c>
      <c r="BM156" s="22" t="s">
        <v>646</v>
      </c>
    </row>
    <row r="157" s="1" customFormat="1" ht="25.5" customHeight="1">
      <c r="B157" s="46"/>
      <c r="C157" s="219" t="s">
        <v>257</v>
      </c>
      <c r="D157" s="219" t="s">
        <v>175</v>
      </c>
      <c r="E157" s="220" t="s">
        <v>647</v>
      </c>
      <c r="F157" s="221" t="s">
        <v>648</v>
      </c>
      <c r="G157" s="221"/>
      <c r="H157" s="221"/>
      <c r="I157" s="221"/>
      <c r="J157" s="222" t="s">
        <v>255</v>
      </c>
      <c r="K157" s="253">
        <v>0</v>
      </c>
      <c r="L157" s="224">
        <v>0</v>
      </c>
      <c r="M157" s="225"/>
      <c r="N157" s="226">
        <f>ROUND(L157*K157,2)</f>
        <v>0</v>
      </c>
      <c r="O157" s="226"/>
      <c r="P157" s="226"/>
      <c r="Q157" s="226"/>
      <c r="R157" s="48"/>
      <c r="T157" s="227" t="s">
        <v>22</v>
      </c>
      <c r="U157" s="56" t="s">
        <v>44</v>
      </c>
      <c r="V157" s="47"/>
      <c r="W157" s="228">
        <f>V157*K157</f>
        <v>0</v>
      </c>
      <c r="X157" s="228">
        <v>0</v>
      </c>
      <c r="Y157" s="228">
        <f>X157*K157</f>
        <v>0</v>
      </c>
      <c r="Z157" s="228">
        <v>0</v>
      </c>
      <c r="AA157" s="229">
        <f>Z157*K157</f>
        <v>0</v>
      </c>
      <c r="AR157" s="22" t="s">
        <v>232</v>
      </c>
      <c r="AT157" s="22" t="s">
        <v>175</v>
      </c>
      <c r="AU157" s="22" t="s">
        <v>130</v>
      </c>
      <c r="AY157" s="22" t="s">
        <v>174</v>
      </c>
      <c r="BE157" s="142">
        <f>IF(U157="základní",N157,0)</f>
        <v>0</v>
      </c>
      <c r="BF157" s="142">
        <f>IF(U157="snížená",N157,0)</f>
        <v>0</v>
      </c>
      <c r="BG157" s="142">
        <f>IF(U157="zákl. přenesená",N157,0)</f>
        <v>0</v>
      </c>
      <c r="BH157" s="142">
        <f>IF(U157="sníž. přenesená",N157,0)</f>
        <v>0</v>
      </c>
      <c r="BI157" s="142">
        <f>IF(U157="nulová",N157,0)</f>
        <v>0</v>
      </c>
      <c r="BJ157" s="22" t="s">
        <v>87</v>
      </c>
      <c r="BK157" s="142">
        <f>ROUND(L157*K157,2)</f>
        <v>0</v>
      </c>
      <c r="BL157" s="22" t="s">
        <v>232</v>
      </c>
      <c r="BM157" s="22" t="s">
        <v>649</v>
      </c>
    </row>
    <row r="158" s="9" customFormat="1" ht="29.88" customHeight="1">
      <c r="B158" s="205"/>
      <c r="C158" s="206"/>
      <c r="D158" s="216" t="s">
        <v>149</v>
      </c>
      <c r="E158" s="216"/>
      <c r="F158" s="216"/>
      <c r="G158" s="216"/>
      <c r="H158" s="216"/>
      <c r="I158" s="216"/>
      <c r="J158" s="216"/>
      <c r="K158" s="216"/>
      <c r="L158" s="216"/>
      <c r="M158" s="216"/>
      <c r="N158" s="241">
        <f>BK158</f>
        <v>0</v>
      </c>
      <c r="O158" s="242"/>
      <c r="P158" s="242"/>
      <c r="Q158" s="242"/>
      <c r="R158" s="209"/>
      <c r="T158" s="210"/>
      <c r="U158" s="206"/>
      <c r="V158" s="206"/>
      <c r="W158" s="211">
        <f>SUM(W159:W162)</f>
        <v>0</v>
      </c>
      <c r="X158" s="206"/>
      <c r="Y158" s="211">
        <f>SUM(Y159:Y162)</f>
        <v>0.96579000000000004</v>
      </c>
      <c r="Z158" s="206"/>
      <c r="AA158" s="212">
        <f>SUM(AA159:AA162)</f>
        <v>0.29399999999999998</v>
      </c>
      <c r="AR158" s="213" t="s">
        <v>130</v>
      </c>
      <c r="AT158" s="214" t="s">
        <v>78</v>
      </c>
      <c r="AU158" s="214" t="s">
        <v>87</v>
      </c>
      <c r="AY158" s="213" t="s">
        <v>174</v>
      </c>
      <c r="BK158" s="215">
        <f>SUM(BK159:BK162)</f>
        <v>0</v>
      </c>
    </row>
    <row r="159" s="1" customFormat="1" ht="16.5" customHeight="1">
      <c r="B159" s="46"/>
      <c r="C159" s="219" t="s">
        <v>266</v>
      </c>
      <c r="D159" s="219" t="s">
        <v>175</v>
      </c>
      <c r="E159" s="220" t="s">
        <v>656</v>
      </c>
      <c r="F159" s="221" t="s">
        <v>657</v>
      </c>
      <c r="G159" s="221"/>
      <c r="H159" s="221"/>
      <c r="I159" s="221"/>
      <c r="J159" s="222" t="s">
        <v>178</v>
      </c>
      <c r="K159" s="223">
        <v>73.5</v>
      </c>
      <c r="L159" s="224">
        <v>0</v>
      </c>
      <c r="M159" s="225"/>
      <c r="N159" s="226">
        <f>ROUND(L159*K159,2)</f>
        <v>0</v>
      </c>
      <c r="O159" s="226"/>
      <c r="P159" s="226"/>
      <c r="Q159" s="226"/>
      <c r="R159" s="48"/>
      <c r="T159" s="227" t="s">
        <v>22</v>
      </c>
      <c r="U159" s="56" t="s">
        <v>44</v>
      </c>
      <c r="V159" s="47"/>
      <c r="W159" s="228">
        <f>V159*K159</f>
        <v>0</v>
      </c>
      <c r="X159" s="228">
        <v>0</v>
      </c>
      <c r="Y159" s="228">
        <f>X159*K159</f>
        <v>0</v>
      </c>
      <c r="Z159" s="228">
        <v>0.0040000000000000001</v>
      </c>
      <c r="AA159" s="229">
        <f>Z159*K159</f>
        <v>0.29399999999999998</v>
      </c>
      <c r="AR159" s="22" t="s">
        <v>232</v>
      </c>
      <c r="AT159" s="22" t="s">
        <v>175</v>
      </c>
      <c r="AU159" s="22" t="s">
        <v>130</v>
      </c>
      <c r="AY159" s="22" t="s">
        <v>174</v>
      </c>
      <c r="BE159" s="142">
        <f>IF(U159="základní",N159,0)</f>
        <v>0</v>
      </c>
      <c r="BF159" s="142">
        <f>IF(U159="snížená",N159,0)</f>
        <v>0</v>
      </c>
      <c r="BG159" s="142">
        <f>IF(U159="zákl. přenesená",N159,0)</f>
        <v>0</v>
      </c>
      <c r="BH159" s="142">
        <f>IF(U159="sníž. přenesená",N159,0)</f>
        <v>0</v>
      </c>
      <c r="BI159" s="142">
        <f>IF(U159="nulová",N159,0)</f>
        <v>0</v>
      </c>
      <c r="BJ159" s="22" t="s">
        <v>87</v>
      </c>
      <c r="BK159" s="142">
        <f>ROUND(L159*K159,2)</f>
        <v>0</v>
      </c>
      <c r="BL159" s="22" t="s">
        <v>232</v>
      </c>
      <c r="BM159" s="22" t="s">
        <v>658</v>
      </c>
    </row>
    <row r="160" s="1" customFormat="1" ht="25.5" customHeight="1">
      <c r="B160" s="46"/>
      <c r="C160" s="219" t="s">
        <v>270</v>
      </c>
      <c r="D160" s="219" t="s">
        <v>175</v>
      </c>
      <c r="E160" s="220" t="s">
        <v>659</v>
      </c>
      <c r="F160" s="221" t="s">
        <v>660</v>
      </c>
      <c r="G160" s="221"/>
      <c r="H160" s="221"/>
      <c r="I160" s="221"/>
      <c r="J160" s="222" t="s">
        <v>178</v>
      </c>
      <c r="K160" s="223">
        <v>73.5</v>
      </c>
      <c r="L160" s="224">
        <v>0</v>
      </c>
      <c r="M160" s="225"/>
      <c r="N160" s="226">
        <f>ROUND(L160*K160,2)</f>
        <v>0</v>
      </c>
      <c r="O160" s="226"/>
      <c r="P160" s="226"/>
      <c r="Q160" s="226"/>
      <c r="R160" s="48"/>
      <c r="T160" s="227" t="s">
        <v>22</v>
      </c>
      <c r="U160" s="56" t="s">
        <v>44</v>
      </c>
      <c r="V160" s="47"/>
      <c r="W160" s="228">
        <f>V160*K160</f>
        <v>0</v>
      </c>
      <c r="X160" s="228">
        <v>0</v>
      </c>
      <c r="Y160" s="228">
        <f>X160*K160</f>
        <v>0</v>
      </c>
      <c r="Z160" s="228">
        <v>0</v>
      </c>
      <c r="AA160" s="229">
        <f>Z160*K160</f>
        <v>0</v>
      </c>
      <c r="AR160" s="22" t="s">
        <v>232</v>
      </c>
      <c r="AT160" s="22" t="s">
        <v>175</v>
      </c>
      <c r="AU160" s="22" t="s">
        <v>130</v>
      </c>
      <c r="AY160" s="22" t="s">
        <v>174</v>
      </c>
      <c r="BE160" s="142">
        <f>IF(U160="základní",N160,0)</f>
        <v>0</v>
      </c>
      <c r="BF160" s="142">
        <f>IF(U160="snížená",N160,0)</f>
        <v>0</v>
      </c>
      <c r="BG160" s="142">
        <f>IF(U160="zákl. přenesená",N160,0)</f>
        <v>0</v>
      </c>
      <c r="BH160" s="142">
        <f>IF(U160="sníž. přenesená",N160,0)</f>
        <v>0</v>
      </c>
      <c r="BI160" s="142">
        <f>IF(U160="nulová",N160,0)</f>
        <v>0</v>
      </c>
      <c r="BJ160" s="22" t="s">
        <v>87</v>
      </c>
      <c r="BK160" s="142">
        <f>ROUND(L160*K160,2)</f>
        <v>0</v>
      </c>
      <c r="BL160" s="22" t="s">
        <v>232</v>
      </c>
      <c r="BM160" s="22" t="s">
        <v>661</v>
      </c>
    </row>
    <row r="161" s="1" customFormat="1" ht="16.5" customHeight="1">
      <c r="B161" s="46"/>
      <c r="C161" s="245" t="s">
        <v>10</v>
      </c>
      <c r="D161" s="245" t="s">
        <v>235</v>
      </c>
      <c r="E161" s="246" t="s">
        <v>662</v>
      </c>
      <c r="F161" s="247" t="s">
        <v>663</v>
      </c>
      <c r="G161" s="247"/>
      <c r="H161" s="247"/>
      <c r="I161" s="247"/>
      <c r="J161" s="248" t="s">
        <v>178</v>
      </c>
      <c r="K161" s="249">
        <v>73.5</v>
      </c>
      <c r="L161" s="250">
        <v>0</v>
      </c>
      <c r="M161" s="251"/>
      <c r="N161" s="252">
        <f>ROUND(L161*K161,2)</f>
        <v>0</v>
      </c>
      <c r="O161" s="226"/>
      <c r="P161" s="226"/>
      <c r="Q161" s="226"/>
      <c r="R161" s="48"/>
      <c r="T161" s="227" t="s">
        <v>22</v>
      </c>
      <c r="U161" s="56" t="s">
        <v>44</v>
      </c>
      <c r="V161" s="47"/>
      <c r="W161" s="228">
        <f>V161*K161</f>
        <v>0</v>
      </c>
      <c r="X161" s="228">
        <v>0.013140000000000001</v>
      </c>
      <c r="Y161" s="228">
        <f>X161*K161</f>
        <v>0.96579000000000004</v>
      </c>
      <c r="Z161" s="228">
        <v>0</v>
      </c>
      <c r="AA161" s="229">
        <f>Z161*K161</f>
        <v>0</v>
      </c>
      <c r="AR161" s="22" t="s">
        <v>238</v>
      </c>
      <c r="AT161" s="22" t="s">
        <v>235</v>
      </c>
      <c r="AU161" s="22" t="s">
        <v>130</v>
      </c>
      <c r="AY161" s="22" t="s">
        <v>174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2" t="s">
        <v>87</v>
      </c>
      <c r="BK161" s="142">
        <f>ROUND(L161*K161,2)</f>
        <v>0</v>
      </c>
      <c r="BL161" s="22" t="s">
        <v>232</v>
      </c>
      <c r="BM161" s="22" t="s">
        <v>664</v>
      </c>
    </row>
    <row r="162" s="1" customFormat="1" ht="25.5" customHeight="1">
      <c r="B162" s="46"/>
      <c r="C162" s="219" t="s">
        <v>277</v>
      </c>
      <c r="D162" s="219" t="s">
        <v>175</v>
      </c>
      <c r="E162" s="220" t="s">
        <v>706</v>
      </c>
      <c r="F162" s="221" t="s">
        <v>666</v>
      </c>
      <c r="G162" s="221"/>
      <c r="H162" s="221"/>
      <c r="I162" s="221"/>
      <c r="J162" s="222" t="s">
        <v>205</v>
      </c>
      <c r="K162" s="223">
        <v>1</v>
      </c>
      <c r="L162" s="224">
        <v>0</v>
      </c>
      <c r="M162" s="225"/>
      <c r="N162" s="226">
        <f>ROUND(L162*K162,2)</f>
        <v>0</v>
      </c>
      <c r="O162" s="226"/>
      <c r="P162" s="226"/>
      <c r="Q162" s="226"/>
      <c r="R162" s="48"/>
      <c r="T162" s="227" t="s">
        <v>22</v>
      </c>
      <c r="U162" s="56" t="s">
        <v>44</v>
      </c>
      <c r="V162" s="47"/>
      <c r="W162" s="228">
        <f>V162*K162</f>
        <v>0</v>
      </c>
      <c r="X162" s="228">
        <v>0</v>
      </c>
      <c r="Y162" s="228">
        <f>X162*K162</f>
        <v>0</v>
      </c>
      <c r="Z162" s="228">
        <v>0</v>
      </c>
      <c r="AA162" s="229">
        <f>Z162*K162</f>
        <v>0</v>
      </c>
      <c r="AR162" s="22" t="s">
        <v>232</v>
      </c>
      <c r="AT162" s="22" t="s">
        <v>175</v>
      </c>
      <c r="AU162" s="22" t="s">
        <v>130</v>
      </c>
      <c r="AY162" s="22" t="s">
        <v>174</v>
      </c>
      <c r="BE162" s="142">
        <f>IF(U162="základní",N162,0)</f>
        <v>0</v>
      </c>
      <c r="BF162" s="142">
        <f>IF(U162="snížená",N162,0)</f>
        <v>0</v>
      </c>
      <c r="BG162" s="142">
        <f>IF(U162="zákl. přenesená",N162,0)</f>
        <v>0</v>
      </c>
      <c r="BH162" s="142">
        <f>IF(U162="sníž. přenesená",N162,0)</f>
        <v>0</v>
      </c>
      <c r="BI162" s="142">
        <f>IF(U162="nulová",N162,0)</f>
        <v>0</v>
      </c>
      <c r="BJ162" s="22" t="s">
        <v>87</v>
      </c>
      <c r="BK162" s="142">
        <f>ROUND(L162*K162,2)</f>
        <v>0</v>
      </c>
      <c r="BL162" s="22" t="s">
        <v>232</v>
      </c>
      <c r="BM162" s="22" t="s">
        <v>707</v>
      </c>
    </row>
    <row r="163" s="9" customFormat="1" ht="29.88" customHeight="1">
      <c r="B163" s="205"/>
      <c r="C163" s="206"/>
      <c r="D163" s="216" t="s">
        <v>539</v>
      </c>
      <c r="E163" s="216"/>
      <c r="F163" s="216"/>
      <c r="G163" s="216"/>
      <c r="H163" s="216"/>
      <c r="I163" s="216"/>
      <c r="J163" s="216"/>
      <c r="K163" s="216"/>
      <c r="L163" s="216"/>
      <c r="M163" s="216"/>
      <c r="N163" s="241">
        <f>BK163</f>
        <v>0</v>
      </c>
      <c r="O163" s="242"/>
      <c r="P163" s="242"/>
      <c r="Q163" s="242"/>
      <c r="R163" s="209"/>
      <c r="T163" s="210"/>
      <c r="U163" s="206"/>
      <c r="V163" s="206"/>
      <c r="W163" s="211">
        <f>SUM(W164:W166)</f>
        <v>0</v>
      </c>
      <c r="X163" s="206"/>
      <c r="Y163" s="211">
        <f>SUM(Y164:Y166)</f>
        <v>0.38249999999999995</v>
      </c>
      <c r="Z163" s="206"/>
      <c r="AA163" s="212">
        <f>SUM(AA164:AA166)</f>
        <v>0</v>
      </c>
      <c r="AR163" s="213" t="s">
        <v>130</v>
      </c>
      <c r="AT163" s="214" t="s">
        <v>78</v>
      </c>
      <c r="AU163" s="214" t="s">
        <v>87</v>
      </c>
      <c r="AY163" s="213" t="s">
        <v>174</v>
      </c>
      <c r="BK163" s="215">
        <f>SUM(BK164:BK166)</f>
        <v>0</v>
      </c>
    </row>
    <row r="164" s="1" customFormat="1" ht="25.5" customHeight="1">
      <c r="B164" s="46"/>
      <c r="C164" s="219" t="s">
        <v>281</v>
      </c>
      <c r="D164" s="219" t="s">
        <v>175</v>
      </c>
      <c r="E164" s="220" t="s">
        <v>570</v>
      </c>
      <c r="F164" s="221" t="s">
        <v>571</v>
      </c>
      <c r="G164" s="221"/>
      <c r="H164" s="221"/>
      <c r="I164" s="221"/>
      <c r="J164" s="222" t="s">
        <v>178</v>
      </c>
      <c r="K164" s="223">
        <v>10.199999999999999</v>
      </c>
      <c r="L164" s="224">
        <v>0</v>
      </c>
      <c r="M164" s="225"/>
      <c r="N164" s="226">
        <f>ROUND(L164*K164,2)</f>
        <v>0</v>
      </c>
      <c r="O164" s="226"/>
      <c r="P164" s="226"/>
      <c r="Q164" s="226"/>
      <c r="R164" s="48"/>
      <c r="T164" s="227" t="s">
        <v>22</v>
      </c>
      <c r="U164" s="56" t="s">
        <v>44</v>
      </c>
      <c r="V164" s="47"/>
      <c r="W164" s="228">
        <f>V164*K164</f>
        <v>0</v>
      </c>
      <c r="X164" s="228">
        <v>0.037499999999999999</v>
      </c>
      <c r="Y164" s="228">
        <f>X164*K164</f>
        <v>0.38249999999999995</v>
      </c>
      <c r="Z164" s="228">
        <v>0</v>
      </c>
      <c r="AA164" s="229">
        <f>Z164*K164</f>
        <v>0</v>
      </c>
      <c r="AR164" s="22" t="s">
        <v>232</v>
      </c>
      <c r="AT164" s="22" t="s">
        <v>175</v>
      </c>
      <c r="AU164" s="22" t="s">
        <v>130</v>
      </c>
      <c r="AY164" s="22" t="s">
        <v>174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22" t="s">
        <v>87</v>
      </c>
      <c r="BK164" s="142">
        <f>ROUND(L164*K164,2)</f>
        <v>0</v>
      </c>
      <c r="BL164" s="22" t="s">
        <v>232</v>
      </c>
      <c r="BM164" s="22" t="s">
        <v>572</v>
      </c>
    </row>
    <row r="165" s="1" customFormat="1" ht="16.5" customHeight="1">
      <c r="B165" s="46"/>
      <c r="C165" s="245" t="s">
        <v>285</v>
      </c>
      <c r="D165" s="245" t="s">
        <v>235</v>
      </c>
      <c r="E165" s="246" t="s">
        <v>573</v>
      </c>
      <c r="F165" s="247" t="s">
        <v>574</v>
      </c>
      <c r="G165" s="247"/>
      <c r="H165" s="247"/>
      <c r="I165" s="247"/>
      <c r="J165" s="248" t="s">
        <v>178</v>
      </c>
      <c r="K165" s="249">
        <v>10.199999999999999</v>
      </c>
      <c r="L165" s="250">
        <v>0</v>
      </c>
      <c r="M165" s="251"/>
      <c r="N165" s="252">
        <f>ROUND(L165*K165,2)</f>
        <v>0</v>
      </c>
      <c r="O165" s="226"/>
      <c r="P165" s="226"/>
      <c r="Q165" s="226"/>
      <c r="R165" s="48"/>
      <c r="T165" s="227" t="s">
        <v>22</v>
      </c>
      <c r="U165" s="56" t="s">
        <v>44</v>
      </c>
      <c r="V165" s="47"/>
      <c r="W165" s="228">
        <f>V165*K165</f>
        <v>0</v>
      </c>
      <c r="X165" s="228">
        <v>0</v>
      </c>
      <c r="Y165" s="228">
        <f>X165*K165</f>
        <v>0</v>
      </c>
      <c r="Z165" s="228">
        <v>0</v>
      </c>
      <c r="AA165" s="229">
        <f>Z165*K165</f>
        <v>0</v>
      </c>
      <c r="AR165" s="22" t="s">
        <v>238</v>
      </c>
      <c r="AT165" s="22" t="s">
        <v>235</v>
      </c>
      <c r="AU165" s="22" t="s">
        <v>130</v>
      </c>
      <c r="AY165" s="22" t="s">
        <v>174</v>
      </c>
      <c r="BE165" s="142">
        <f>IF(U165="základní",N165,0)</f>
        <v>0</v>
      </c>
      <c r="BF165" s="142">
        <f>IF(U165="snížená",N165,0)</f>
        <v>0</v>
      </c>
      <c r="BG165" s="142">
        <f>IF(U165="zákl. přenesená",N165,0)</f>
        <v>0</v>
      </c>
      <c r="BH165" s="142">
        <f>IF(U165="sníž. přenesená",N165,0)</f>
        <v>0</v>
      </c>
      <c r="BI165" s="142">
        <f>IF(U165="nulová",N165,0)</f>
        <v>0</v>
      </c>
      <c r="BJ165" s="22" t="s">
        <v>87</v>
      </c>
      <c r="BK165" s="142">
        <f>ROUND(L165*K165,2)</f>
        <v>0</v>
      </c>
      <c r="BL165" s="22" t="s">
        <v>232</v>
      </c>
      <c r="BM165" s="22" t="s">
        <v>575</v>
      </c>
    </row>
    <row r="166" s="1" customFormat="1" ht="25.5" customHeight="1">
      <c r="B166" s="46"/>
      <c r="C166" s="219" t="s">
        <v>290</v>
      </c>
      <c r="D166" s="219" t="s">
        <v>175</v>
      </c>
      <c r="E166" s="220" t="s">
        <v>576</v>
      </c>
      <c r="F166" s="221" t="s">
        <v>577</v>
      </c>
      <c r="G166" s="221"/>
      <c r="H166" s="221"/>
      <c r="I166" s="221"/>
      <c r="J166" s="222" t="s">
        <v>255</v>
      </c>
      <c r="K166" s="253">
        <v>0</v>
      </c>
      <c r="L166" s="224">
        <v>0</v>
      </c>
      <c r="M166" s="225"/>
      <c r="N166" s="226">
        <f>ROUND(L166*K166,2)</f>
        <v>0</v>
      </c>
      <c r="O166" s="226"/>
      <c r="P166" s="226"/>
      <c r="Q166" s="226"/>
      <c r="R166" s="48"/>
      <c r="T166" s="227" t="s">
        <v>22</v>
      </c>
      <c r="U166" s="56" t="s">
        <v>44</v>
      </c>
      <c r="V166" s="47"/>
      <c r="W166" s="228">
        <f>V166*K166</f>
        <v>0</v>
      </c>
      <c r="X166" s="228">
        <v>0</v>
      </c>
      <c r="Y166" s="228">
        <f>X166*K166</f>
        <v>0</v>
      </c>
      <c r="Z166" s="228">
        <v>0</v>
      </c>
      <c r="AA166" s="229">
        <f>Z166*K166</f>
        <v>0</v>
      </c>
      <c r="AR166" s="22" t="s">
        <v>232</v>
      </c>
      <c r="AT166" s="22" t="s">
        <v>175</v>
      </c>
      <c r="AU166" s="22" t="s">
        <v>130</v>
      </c>
      <c r="AY166" s="22" t="s">
        <v>174</v>
      </c>
      <c r="BE166" s="142">
        <f>IF(U166="základní",N166,0)</f>
        <v>0</v>
      </c>
      <c r="BF166" s="142">
        <f>IF(U166="snížená",N166,0)</f>
        <v>0</v>
      </c>
      <c r="BG166" s="142">
        <f>IF(U166="zákl. přenesená",N166,0)</f>
        <v>0</v>
      </c>
      <c r="BH166" s="142">
        <f>IF(U166="sníž. přenesená",N166,0)</f>
        <v>0</v>
      </c>
      <c r="BI166" s="142">
        <f>IF(U166="nulová",N166,0)</f>
        <v>0</v>
      </c>
      <c r="BJ166" s="22" t="s">
        <v>87</v>
      </c>
      <c r="BK166" s="142">
        <f>ROUND(L166*K166,2)</f>
        <v>0</v>
      </c>
      <c r="BL166" s="22" t="s">
        <v>232</v>
      </c>
      <c r="BM166" s="22" t="s">
        <v>578</v>
      </c>
    </row>
    <row r="167" s="9" customFormat="1" ht="29.88" customHeight="1">
      <c r="B167" s="205"/>
      <c r="C167" s="206"/>
      <c r="D167" s="216" t="s">
        <v>540</v>
      </c>
      <c r="E167" s="216"/>
      <c r="F167" s="216"/>
      <c r="G167" s="216"/>
      <c r="H167" s="216"/>
      <c r="I167" s="216"/>
      <c r="J167" s="216"/>
      <c r="K167" s="216"/>
      <c r="L167" s="216"/>
      <c r="M167" s="216"/>
      <c r="N167" s="241">
        <f>BK167</f>
        <v>0</v>
      </c>
      <c r="O167" s="242"/>
      <c r="P167" s="242"/>
      <c r="Q167" s="242"/>
      <c r="R167" s="209"/>
      <c r="T167" s="210"/>
      <c r="U167" s="206"/>
      <c r="V167" s="206"/>
      <c r="W167" s="211">
        <f>SUM(W168:W169)</f>
        <v>0</v>
      </c>
      <c r="X167" s="206"/>
      <c r="Y167" s="211">
        <f>SUM(Y168:Y169)</f>
        <v>0</v>
      </c>
      <c r="Z167" s="206"/>
      <c r="AA167" s="212">
        <f>SUM(AA168:AA169)</f>
        <v>0.025499999999999998</v>
      </c>
      <c r="AR167" s="213" t="s">
        <v>130</v>
      </c>
      <c r="AT167" s="214" t="s">
        <v>78</v>
      </c>
      <c r="AU167" s="214" t="s">
        <v>87</v>
      </c>
      <c r="AY167" s="213" t="s">
        <v>174</v>
      </c>
      <c r="BK167" s="215">
        <f>SUM(BK168:BK169)</f>
        <v>0</v>
      </c>
    </row>
    <row r="168" s="1" customFormat="1" ht="25.5" customHeight="1">
      <c r="B168" s="46"/>
      <c r="C168" s="219" t="s">
        <v>294</v>
      </c>
      <c r="D168" s="219" t="s">
        <v>175</v>
      </c>
      <c r="E168" s="220" t="s">
        <v>579</v>
      </c>
      <c r="F168" s="221" t="s">
        <v>580</v>
      </c>
      <c r="G168" s="221"/>
      <c r="H168" s="221"/>
      <c r="I168" s="221"/>
      <c r="J168" s="222" t="s">
        <v>178</v>
      </c>
      <c r="K168" s="223">
        <v>10.199999999999999</v>
      </c>
      <c r="L168" s="224">
        <v>0</v>
      </c>
      <c r="M168" s="225"/>
      <c r="N168" s="226">
        <f>ROUND(L168*K168,2)</f>
        <v>0</v>
      </c>
      <c r="O168" s="226"/>
      <c r="P168" s="226"/>
      <c r="Q168" s="226"/>
      <c r="R168" s="48"/>
      <c r="T168" s="227" t="s">
        <v>22</v>
      </c>
      <c r="U168" s="56" t="s">
        <v>44</v>
      </c>
      <c r="V168" s="47"/>
      <c r="W168" s="228">
        <f>V168*K168</f>
        <v>0</v>
      </c>
      <c r="X168" s="228">
        <v>0</v>
      </c>
      <c r="Y168" s="228">
        <f>X168*K168</f>
        <v>0</v>
      </c>
      <c r="Z168" s="228">
        <v>0.0025000000000000001</v>
      </c>
      <c r="AA168" s="229">
        <f>Z168*K168</f>
        <v>0.025499999999999998</v>
      </c>
      <c r="AR168" s="22" t="s">
        <v>232</v>
      </c>
      <c r="AT168" s="22" t="s">
        <v>175</v>
      </c>
      <c r="AU168" s="22" t="s">
        <v>130</v>
      </c>
      <c r="AY168" s="22" t="s">
        <v>174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22" t="s">
        <v>87</v>
      </c>
      <c r="BK168" s="142">
        <f>ROUND(L168*K168,2)</f>
        <v>0</v>
      </c>
      <c r="BL168" s="22" t="s">
        <v>232</v>
      </c>
      <c r="BM168" s="22" t="s">
        <v>581</v>
      </c>
    </row>
    <row r="169" s="1" customFormat="1" ht="25.5" customHeight="1">
      <c r="B169" s="46"/>
      <c r="C169" s="219" t="s">
        <v>305</v>
      </c>
      <c r="D169" s="219" t="s">
        <v>175</v>
      </c>
      <c r="E169" s="220" t="s">
        <v>582</v>
      </c>
      <c r="F169" s="221" t="s">
        <v>583</v>
      </c>
      <c r="G169" s="221"/>
      <c r="H169" s="221"/>
      <c r="I169" s="221"/>
      <c r="J169" s="222" t="s">
        <v>255</v>
      </c>
      <c r="K169" s="253">
        <v>0</v>
      </c>
      <c r="L169" s="224">
        <v>0</v>
      </c>
      <c r="M169" s="225"/>
      <c r="N169" s="226">
        <f>ROUND(L169*K169,2)</f>
        <v>0</v>
      </c>
      <c r="O169" s="226"/>
      <c r="P169" s="226"/>
      <c r="Q169" s="226"/>
      <c r="R169" s="48"/>
      <c r="T169" s="227" t="s">
        <v>22</v>
      </c>
      <c r="U169" s="56" t="s">
        <v>44</v>
      </c>
      <c r="V169" s="47"/>
      <c r="W169" s="228">
        <f>V169*K169</f>
        <v>0</v>
      </c>
      <c r="X169" s="228">
        <v>0</v>
      </c>
      <c r="Y169" s="228">
        <f>X169*K169</f>
        <v>0</v>
      </c>
      <c r="Z169" s="228">
        <v>0</v>
      </c>
      <c r="AA169" s="229">
        <f>Z169*K169</f>
        <v>0</v>
      </c>
      <c r="AR169" s="22" t="s">
        <v>232</v>
      </c>
      <c r="AT169" s="22" t="s">
        <v>175</v>
      </c>
      <c r="AU169" s="22" t="s">
        <v>130</v>
      </c>
      <c r="AY169" s="22" t="s">
        <v>174</v>
      </c>
      <c r="BE169" s="142">
        <f>IF(U169="základní",N169,0)</f>
        <v>0</v>
      </c>
      <c r="BF169" s="142">
        <f>IF(U169="snížená",N169,0)</f>
        <v>0</v>
      </c>
      <c r="BG169" s="142">
        <f>IF(U169="zákl. přenesená",N169,0)</f>
        <v>0</v>
      </c>
      <c r="BH169" s="142">
        <f>IF(U169="sníž. přenesená",N169,0)</f>
        <v>0</v>
      </c>
      <c r="BI169" s="142">
        <f>IF(U169="nulová",N169,0)</f>
        <v>0</v>
      </c>
      <c r="BJ169" s="22" t="s">
        <v>87</v>
      </c>
      <c r="BK169" s="142">
        <f>ROUND(L169*K169,2)</f>
        <v>0</v>
      </c>
      <c r="BL169" s="22" t="s">
        <v>232</v>
      </c>
      <c r="BM169" s="22" t="s">
        <v>584</v>
      </c>
    </row>
    <row r="170" s="9" customFormat="1" ht="29.88" customHeight="1">
      <c r="B170" s="205"/>
      <c r="C170" s="206"/>
      <c r="D170" s="216" t="s">
        <v>541</v>
      </c>
      <c r="E170" s="216"/>
      <c r="F170" s="216"/>
      <c r="G170" s="216"/>
      <c r="H170" s="216"/>
      <c r="I170" s="216"/>
      <c r="J170" s="216"/>
      <c r="K170" s="216"/>
      <c r="L170" s="216"/>
      <c r="M170" s="216"/>
      <c r="N170" s="241">
        <f>BK170</f>
        <v>0</v>
      </c>
      <c r="O170" s="242"/>
      <c r="P170" s="242"/>
      <c r="Q170" s="242"/>
      <c r="R170" s="209"/>
      <c r="T170" s="210"/>
      <c r="U170" s="206"/>
      <c r="V170" s="206"/>
      <c r="W170" s="211">
        <f>SUM(W171:W176)</f>
        <v>0</v>
      </c>
      <c r="X170" s="206"/>
      <c r="Y170" s="211">
        <f>SUM(Y171:Y176)</f>
        <v>1.6003800000000001</v>
      </c>
      <c r="Z170" s="206"/>
      <c r="AA170" s="212">
        <f>SUM(AA171:AA176)</f>
        <v>0</v>
      </c>
      <c r="AR170" s="213" t="s">
        <v>130</v>
      </c>
      <c r="AT170" s="214" t="s">
        <v>78</v>
      </c>
      <c r="AU170" s="214" t="s">
        <v>87</v>
      </c>
      <c r="AY170" s="213" t="s">
        <v>174</v>
      </c>
      <c r="BK170" s="215">
        <f>SUM(BK171:BK176)</f>
        <v>0</v>
      </c>
    </row>
    <row r="171" s="1" customFormat="1" ht="38.25" customHeight="1">
      <c r="B171" s="46"/>
      <c r="C171" s="219" t="s">
        <v>309</v>
      </c>
      <c r="D171" s="219" t="s">
        <v>175</v>
      </c>
      <c r="E171" s="220" t="s">
        <v>585</v>
      </c>
      <c r="F171" s="221" t="s">
        <v>586</v>
      </c>
      <c r="G171" s="221"/>
      <c r="H171" s="221"/>
      <c r="I171" s="221"/>
      <c r="J171" s="222" t="s">
        <v>178</v>
      </c>
      <c r="K171" s="223">
        <v>76.400000000000006</v>
      </c>
      <c r="L171" s="224">
        <v>0</v>
      </c>
      <c r="M171" s="225"/>
      <c r="N171" s="226">
        <f>ROUND(L171*K171,2)</f>
        <v>0</v>
      </c>
      <c r="O171" s="226"/>
      <c r="P171" s="226"/>
      <c r="Q171" s="226"/>
      <c r="R171" s="48"/>
      <c r="T171" s="227" t="s">
        <v>22</v>
      </c>
      <c r="U171" s="56" t="s">
        <v>44</v>
      </c>
      <c r="V171" s="47"/>
      <c r="W171" s="228">
        <f>V171*K171</f>
        <v>0</v>
      </c>
      <c r="X171" s="228">
        <v>0.01175</v>
      </c>
      <c r="Y171" s="228">
        <f>X171*K171</f>
        <v>0.89770000000000005</v>
      </c>
      <c r="Z171" s="228">
        <v>0</v>
      </c>
      <c r="AA171" s="229">
        <f>Z171*K171</f>
        <v>0</v>
      </c>
      <c r="AR171" s="22" t="s">
        <v>232</v>
      </c>
      <c r="AT171" s="22" t="s">
        <v>175</v>
      </c>
      <c r="AU171" s="22" t="s">
        <v>130</v>
      </c>
      <c r="AY171" s="22" t="s">
        <v>174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22" t="s">
        <v>87</v>
      </c>
      <c r="BK171" s="142">
        <f>ROUND(L171*K171,2)</f>
        <v>0</v>
      </c>
      <c r="BL171" s="22" t="s">
        <v>232</v>
      </c>
      <c r="BM171" s="22" t="s">
        <v>587</v>
      </c>
    </row>
    <row r="172" s="1" customFormat="1" ht="38.25" customHeight="1">
      <c r="B172" s="46"/>
      <c r="C172" s="219" t="s">
        <v>313</v>
      </c>
      <c r="D172" s="219" t="s">
        <v>175</v>
      </c>
      <c r="E172" s="220" t="s">
        <v>588</v>
      </c>
      <c r="F172" s="221" t="s">
        <v>589</v>
      </c>
      <c r="G172" s="221"/>
      <c r="H172" s="221"/>
      <c r="I172" s="221"/>
      <c r="J172" s="222" t="s">
        <v>178</v>
      </c>
      <c r="K172" s="223">
        <v>152.80000000000001</v>
      </c>
      <c r="L172" s="224">
        <v>0</v>
      </c>
      <c r="M172" s="225"/>
      <c r="N172" s="226">
        <f>ROUND(L172*K172,2)</f>
        <v>0</v>
      </c>
      <c r="O172" s="226"/>
      <c r="P172" s="226"/>
      <c r="Q172" s="226"/>
      <c r="R172" s="48"/>
      <c r="T172" s="227" t="s">
        <v>22</v>
      </c>
      <c r="U172" s="56" t="s">
        <v>44</v>
      </c>
      <c r="V172" s="47"/>
      <c r="W172" s="228">
        <f>V172*K172</f>
        <v>0</v>
      </c>
      <c r="X172" s="228">
        <v>0.00165</v>
      </c>
      <c r="Y172" s="228">
        <f>X172*K172</f>
        <v>0.25212000000000001</v>
      </c>
      <c r="Z172" s="228">
        <v>0</v>
      </c>
      <c r="AA172" s="229">
        <f>Z172*K172</f>
        <v>0</v>
      </c>
      <c r="AR172" s="22" t="s">
        <v>232</v>
      </c>
      <c r="AT172" s="22" t="s">
        <v>175</v>
      </c>
      <c r="AU172" s="22" t="s">
        <v>130</v>
      </c>
      <c r="AY172" s="22" t="s">
        <v>174</v>
      </c>
      <c r="BE172" s="142">
        <f>IF(U172="základní",N172,0)</f>
        <v>0</v>
      </c>
      <c r="BF172" s="142">
        <f>IF(U172="snížená",N172,0)</f>
        <v>0</v>
      </c>
      <c r="BG172" s="142">
        <f>IF(U172="zákl. přenesená",N172,0)</f>
        <v>0</v>
      </c>
      <c r="BH172" s="142">
        <f>IF(U172="sníž. přenesená",N172,0)</f>
        <v>0</v>
      </c>
      <c r="BI172" s="142">
        <f>IF(U172="nulová",N172,0)</f>
        <v>0</v>
      </c>
      <c r="BJ172" s="22" t="s">
        <v>87</v>
      </c>
      <c r="BK172" s="142">
        <f>ROUND(L172*K172,2)</f>
        <v>0</v>
      </c>
      <c r="BL172" s="22" t="s">
        <v>232</v>
      </c>
      <c r="BM172" s="22" t="s">
        <v>590</v>
      </c>
    </row>
    <row r="173" s="10" customFormat="1" ht="16.5" customHeight="1">
      <c r="B173" s="230"/>
      <c r="C173" s="231"/>
      <c r="D173" s="231"/>
      <c r="E173" s="232" t="s">
        <v>22</v>
      </c>
      <c r="F173" s="233" t="s">
        <v>708</v>
      </c>
      <c r="G173" s="234"/>
      <c r="H173" s="234"/>
      <c r="I173" s="234"/>
      <c r="J173" s="231"/>
      <c r="K173" s="235">
        <v>152.80000000000001</v>
      </c>
      <c r="L173" s="231"/>
      <c r="M173" s="231"/>
      <c r="N173" s="231"/>
      <c r="O173" s="231"/>
      <c r="P173" s="231"/>
      <c r="Q173" s="231"/>
      <c r="R173" s="236"/>
      <c r="T173" s="237"/>
      <c r="U173" s="231"/>
      <c r="V173" s="231"/>
      <c r="W173" s="231"/>
      <c r="X173" s="231"/>
      <c r="Y173" s="231"/>
      <c r="Z173" s="231"/>
      <c r="AA173" s="238"/>
      <c r="AT173" s="239" t="s">
        <v>182</v>
      </c>
      <c r="AU173" s="239" t="s">
        <v>130</v>
      </c>
      <c r="AV173" s="10" t="s">
        <v>130</v>
      </c>
      <c r="AW173" s="10" t="s">
        <v>36</v>
      </c>
      <c r="AX173" s="10" t="s">
        <v>87</v>
      </c>
      <c r="AY173" s="239" t="s">
        <v>174</v>
      </c>
    </row>
    <row r="174" s="1" customFormat="1" ht="25.5" customHeight="1">
      <c r="B174" s="46"/>
      <c r="C174" s="219" t="s">
        <v>317</v>
      </c>
      <c r="D174" s="219" t="s">
        <v>175</v>
      </c>
      <c r="E174" s="220" t="s">
        <v>592</v>
      </c>
      <c r="F174" s="221" t="s">
        <v>593</v>
      </c>
      <c r="G174" s="221"/>
      <c r="H174" s="221"/>
      <c r="I174" s="221"/>
      <c r="J174" s="222" t="s">
        <v>178</v>
      </c>
      <c r="K174" s="223">
        <v>76.400000000000006</v>
      </c>
      <c r="L174" s="224">
        <v>0</v>
      </c>
      <c r="M174" s="225"/>
      <c r="N174" s="226">
        <f>ROUND(L174*K174,2)</f>
        <v>0</v>
      </c>
      <c r="O174" s="226"/>
      <c r="P174" s="226"/>
      <c r="Q174" s="226"/>
      <c r="R174" s="48"/>
      <c r="T174" s="227" t="s">
        <v>22</v>
      </c>
      <c r="U174" s="56" t="s">
        <v>44</v>
      </c>
      <c r="V174" s="47"/>
      <c r="W174" s="228">
        <f>V174*K174</f>
        <v>0</v>
      </c>
      <c r="X174" s="228">
        <v>0.0054000000000000003</v>
      </c>
      <c r="Y174" s="228">
        <f>X174*K174</f>
        <v>0.41256000000000004</v>
      </c>
      <c r="Z174" s="228">
        <v>0</v>
      </c>
      <c r="AA174" s="229">
        <f>Z174*K174</f>
        <v>0</v>
      </c>
      <c r="AR174" s="22" t="s">
        <v>232</v>
      </c>
      <c r="AT174" s="22" t="s">
        <v>175</v>
      </c>
      <c r="AU174" s="22" t="s">
        <v>130</v>
      </c>
      <c r="AY174" s="22" t="s">
        <v>174</v>
      </c>
      <c r="BE174" s="142">
        <f>IF(U174="základní",N174,0)</f>
        <v>0</v>
      </c>
      <c r="BF174" s="142">
        <f>IF(U174="snížená",N174,0)</f>
        <v>0</v>
      </c>
      <c r="BG174" s="142">
        <f>IF(U174="zákl. přenesená",N174,0)</f>
        <v>0</v>
      </c>
      <c r="BH174" s="142">
        <f>IF(U174="sníž. přenesená",N174,0)</f>
        <v>0</v>
      </c>
      <c r="BI174" s="142">
        <f>IF(U174="nulová",N174,0)</f>
        <v>0</v>
      </c>
      <c r="BJ174" s="22" t="s">
        <v>87</v>
      </c>
      <c r="BK174" s="142">
        <f>ROUND(L174*K174,2)</f>
        <v>0</v>
      </c>
      <c r="BL174" s="22" t="s">
        <v>232</v>
      </c>
      <c r="BM174" s="22" t="s">
        <v>594</v>
      </c>
    </row>
    <row r="175" s="1" customFormat="1" ht="16.5" customHeight="1">
      <c r="B175" s="46"/>
      <c r="C175" s="219" t="s">
        <v>321</v>
      </c>
      <c r="D175" s="219" t="s">
        <v>175</v>
      </c>
      <c r="E175" s="220" t="s">
        <v>669</v>
      </c>
      <c r="F175" s="221" t="s">
        <v>670</v>
      </c>
      <c r="G175" s="221"/>
      <c r="H175" s="221"/>
      <c r="I175" s="221"/>
      <c r="J175" s="222" t="s">
        <v>178</v>
      </c>
      <c r="K175" s="223">
        <v>20</v>
      </c>
      <c r="L175" s="224">
        <v>0</v>
      </c>
      <c r="M175" s="225"/>
      <c r="N175" s="226">
        <f>ROUND(L175*K175,2)</f>
        <v>0</v>
      </c>
      <c r="O175" s="226"/>
      <c r="P175" s="226"/>
      <c r="Q175" s="226"/>
      <c r="R175" s="48"/>
      <c r="T175" s="227" t="s">
        <v>22</v>
      </c>
      <c r="U175" s="56" t="s">
        <v>44</v>
      </c>
      <c r="V175" s="47"/>
      <c r="W175" s="228">
        <f>V175*K175</f>
        <v>0</v>
      </c>
      <c r="X175" s="228">
        <v>0.0019</v>
      </c>
      <c r="Y175" s="228">
        <f>X175*K175</f>
        <v>0.037999999999999999</v>
      </c>
      <c r="Z175" s="228">
        <v>0</v>
      </c>
      <c r="AA175" s="229">
        <f>Z175*K175</f>
        <v>0</v>
      </c>
      <c r="AR175" s="22" t="s">
        <v>232</v>
      </c>
      <c r="AT175" s="22" t="s">
        <v>175</v>
      </c>
      <c r="AU175" s="22" t="s">
        <v>130</v>
      </c>
      <c r="AY175" s="22" t="s">
        <v>174</v>
      </c>
      <c r="BE175" s="142">
        <f>IF(U175="základní",N175,0)</f>
        <v>0</v>
      </c>
      <c r="BF175" s="142">
        <f>IF(U175="snížená",N175,0)</f>
        <v>0</v>
      </c>
      <c r="BG175" s="142">
        <f>IF(U175="zákl. přenesená",N175,0)</f>
        <v>0</v>
      </c>
      <c r="BH175" s="142">
        <f>IF(U175="sníž. přenesená",N175,0)</f>
        <v>0</v>
      </c>
      <c r="BI175" s="142">
        <f>IF(U175="nulová",N175,0)</f>
        <v>0</v>
      </c>
      <c r="BJ175" s="22" t="s">
        <v>87</v>
      </c>
      <c r="BK175" s="142">
        <f>ROUND(L175*K175,2)</f>
        <v>0</v>
      </c>
      <c r="BL175" s="22" t="s">
        <v>232</v>
      </c>
      <c r="BM175" s="22" t="s">
        <v>671</v>
      </c>
    </row>
    <row r="176" s="1" customFormat="1" ht="25.5" customHeight="1">
      <c r="B176" s="46"/>
      <c r="C176" s="219" t="s">
        <v>238</v>
      </c>
      <c r="D176" s="219" t="s">
        <v>175</v>
      </c>
      <c r="E176" s="220" t="s">
        <v>595</v>
      </c>
      <c r="F176" s="221" t="s">
        <v>596</v>
      </c>
      <c r="G176" s="221"/>
      <c r="H176" s="221"/>
      <c r="I176" s="221"/>
      <c r="J176" s="222" t="s">
        <v>255</v>
      </c>
      <c r="K176" s="253">
        <v>0</v>
      </c>
      <c r="L176" s="224">
        <v>0</v>
      </c>
      <c r="M176" s="225"/>
      <c r="N176" s="226">
        <f>ROUND(L176*K176,2)</f>
        <v>0</v>
      </c>
      <c r="O176" s="226"/>
      <c r="P176" s="226"/>
      <c r="Q176" s="226"/>
      <c r="R176" s="48"/>
      <c r="T176" s="227" t="s">
        <v>22</v>
      </c>
      <c r="U176" s="56" t="s">
        <v>44</v>
      </c>
      <c r="V176" s="47"/>
      <c r="W176" s="228">
        <f>V176*K176</f>
        <v>0</v>
      </c>
      <c r="X176" s="228">
        <v>0</v>
      </c>
      <c r="Y176" s="228">
        <f>X176*K176</f>
        <v>0</v>
      </c>
      <c r="Z176" s="228">
        <v>0</v>
      </c>
      <c r="AA176" s="229">
        <f>Z176*K176</f>
        <v>0</v>
      </c>
      <c r="AR176" s="22" t="s">
        <v>232</v>
      </c>
      <c r="AT176" s="22" t="s">
        <v>175</v>
      </c>
      <c r="AU176" s="22" t="s">
        <v>130</v>
      </c>
      <c r="AY176" s="22" t="s">
        <v>174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22" t="s">
        <v>87</v>
      </c>
      <c r="BK176" s="142">
        <f>ROUND(L176*K176,2)</f>
        <v>0</v>
      </c>
      <c r="BL176" s="22" t="s">
        <v>232</v>
      </c>
      <c r="BM176" s="22" t="s">
        <v>597</v>
      </c>
    </row>
    <row r="177" s="9" customFormat="1" ht="29.88" customHeight="1">
      <c r="B177" s="205"/>
      <c r="C177" s="206"/>
      <c r="D177" s="216" t="s">
        <v>542</v>
      </c>
      <c r="E177" s="216"/>
      <c r="F177" s="216"/>
      <c r="G177" s="216"/>
      <c r="H177" s="216"/>
      <c r="I177" s="216"/>
      <c r="J177" s="216"/>
      <c r="K177" s="216"/>
      <c r="L177" s="216"/>
      <c r="M177" s="216"/>
      <c r="N177" s="241">
        <f>BK177</f>
        <v>0</v>
      </c>
      <c r="O177" s="242"/>
      <c r="P177" s="242"/>
      <c r="Q177" s="242"/>
      <c r="R177" s="209"/>
      <c r="T177" s="210"/>
      <c r="U177" s="206"/>
      <c r="V177" s="206"/>
      <c r="W177" s="211">
        <f>SUM(W178:W184)</f>
        <v>0</v>
      </c>
      <c r="X177" s="206"/>
      <c r="Y177" s="211">
        <f>SUM(Y178:Y184)</f>
        <v>1.5539999999999996</v>
      </c>
      <c r="Z177" s="206"/>
      <c r="AA177" s="212">
        <f>SUM(AA178:AA184)</f>
        <v>2.4450000000000003</v>
      </c>
      <c r="AR177" s="213" t="s">
        <v>130</v>
      </c>
      <c r="AT177" s="214" t="s">
        <v>78</v>
      </c>
      <c r="AU177" s="214" t="s">
        <v>87</v>
      </c>
      <c r="AY177" s="213" t="s">
        <v>174</v>
      </c>
      <c r="BK177" s="215">
        <f>SUM(BK178:BK184)</f>
        <v>0</v>
      </c>
    </row>
    <row r="178" s="1" customFormat="1" ht="38.25" customHeight="1">
      <c r="B178" s="46"/>
      <c r="C178" s="219" t="s">
        <v>328</v>
      </c>
      <c r="D178" s="219" t="s">
        <v>175</v>
      </c>
      <c r="E178" s="220" t="s">
        <v>672</v>
      </c>
      <c r="F178" s="221" t="s">
        <v>673</v>
      </c>
      <c r="G178" s="221"/>
      <c r="H178" s="221"/>
      <c r="I178" s="221"/>
      <c r="J178" s="222" t="s">
        <v>178</v>
      </c>
      <c r="K178" s="223">
        <v>30</v>
      </c>
      <c r="L178" s="224">
        <v>0</v>
      </c>
      <c r="M178" s="225"/>
      <c r="N178" s="226">
        <f>ROUND(L178*K178,2)</f>
        <v>0</v>
      </c>
      <c r="O178" s="226"/>
      <c r="P178" s="226"/>
      <c r="Q178" s="226"/>
      <c r="R178" s="48"/>
      <c r="T178" s="227" t="s">
        <v>22</v>
      </c>
      <c r="U178" s="56" t="s">
        <v>44</v>
      </c>
      <c r="V178" s="47"/>
      <c r="W178" s="228">
        <f>V178*K178</f>
        <v>0</v>
      </c>
      <c r="X178" s="228">
        <v>0.039719999999999998</v>
      </c>
      <c r="Y178" s="228">
        <f>X178*K178</f>
        <v>1.1916</v>
      </c>
      <c r="Z178" s="228">
        <v>0</v>
      </c>
      <c r="AA178" s="229">
        <f>Z178*K178</f>
        <v>0</v>
      </c>
      <c r="AR178" s="22" t="s">
        <v>232</v>
      </c>
      <c r="AT178" s="22" t="s">
        <v>175</v>
      </c>
      <c r="AU178" s="22" t="s">
        <v>130</v>
      </c>
      <c r="AY178" s="22" t="s">
        <v>174</v>
      </c>
      <c r="BE178" s="142">
        <f>IF(U178="základní",N178,0)</f>
        <v>0</v>
      </c>
      <c r="BF178" s="142">
        <f>IF(U178="snížená",N178,0)</f>
        <v>0</v>
      </c>
      <c r="BG178" s="142">
        <f>IF(U178="zákl. přenesená",N178,0)</f>
        <v>0</v>
      </c>
      <c r="BH178" s="142">
        <f>IF(U178="sníž. přenesená",N178,0)</f>
        <v>0</v>
      </c>
      <c r="BI178" s="142">
        <f>IF(U178="nulová",N178,0)</f>
        <v>0</v>
      </c>
      <c r="BJ178" s="22" t="s">
        <v>87</v>
      </c>
      <c r="BK178" s="142">
        <f>ROUND(L178*K178,2)</f>
        <v>0</v>
      </c>
      <c r="BL178" s="22" t="s">
        <v>232</v>
      </c>
      <c r="BM178" s="22" t="s">
        <v>674</v>
      </c>
    </row>
    <row r="179" s="1" customFormat="1" ht="25.5" customHeight="1">
      <c r="B179" s="46"/>
      <c r="C179" s="245" t="s">
        <v>332</v>
      </c>
      <c r="D179" s="245" t="s">
        <v>235</v>
      </c>
      <c r="E179" s="246" t="s">
        <v>675</v>
      </c>
      <c r="F179" s="247" t="s">
        <v>676</v>
      </c>
      <c r="G179" s="247"/>
      <c r="H179" s="247"/>
      <c r="I179" s="247"/>
      <c r="J179" s="248" t="s">
        <v>178</v>
      </c>
      <c r="K179" s="249">
        <v>33</v>
      </c>
      <c r="L179" s="250">
        <v>0</v>
      </c>
      <c r="M179" s="251"/>
      <c r="N179" s="252">
        <f>ROUND(L179*K179,2)</f>
        <v>0</v>
      </c>
      <c r="O179" s="226"/>
      <c r="P179" s="226"/>
      <c r="Q179" s="226"/>
      <c r="R179" s="48"/>
      <c r="T179" s="227" t="s">
        <v>22</v>
      </c>
      <c r="U179" s="56" t="s">
        <v>44</v>
      </c>
      <c r="V179" s="47"/>
      <c r="W179" s="228">
        <f>V179*K179</f>
        <v>0</v>
      </c>
      <c r="X179" s="228">
        <v>0.0097999999999999997</v>
      </c>
      <c r="Y179" s="228">
        <f>X179*K179</f>
        <v>0.32339999999999997</v>
      </c>
      <c r="Z179" s="228">
        <v>0</v>
      </c>
      <c r="AA179" s="229">
        <f>Z179*K179</f>
        <v>0</v>
      </c>
      <c r="AR179" s="22" t="s">
        <v>238</v>
      </c>
      <c r="AT179" s="22" t="s">
        <v>235</v>
      </c>
      <c r="AU179" s="22" t="s">
        <v>130</v>
      </c>
      <c r="AY179" s="22" t="s">
        <v>174</v>
      </c>
      <c r="BE179" s="142">
        <f>IF(U179="základní",N179,0)</f>
        <v>0</v>
      </c>
      <c r="BF179" s="142">
        <f>IF(U179="snížená",N179,0)</f>
        <v>0</v>
      </c>
      <c r="BG179" s="142">
        <f>IF(U179="zákl. přenesená",N179,0)</f>
        <v>0</v>
      </c>
      <c r="BH179" s="142">
        <f>IF(U179="sníž. přenesená",N179,0)</f>
        <v>0</v>
      </c>
      <c r="BI179" s="142">
        <f>IF(U179="nulová",N179,0)</f>
        <v>0</v>
      </c>
      <c r="BJ179" s="22" t="s">
        <v>87</v>
      </c>
      <c r="BK179" s="142">
        <f>ROUND(L179*K179,2)</f>
        <v>0</v>
      </c>
      <c r="BL179" s="22" t="s">
        <v>232</v>
      </c>
      <c r="BM179" s="22" t="s">
        <v>677</v>
      </c>
    </row>
    <row r="180" s="1" customFormat="1" ht="25.5" customHeight="1">
      <c r="B180" s="46"/>
      <c r="C180" s="219" t="s">
        <v>336</v>
      </c>
      <c r="D180" s="219" t="s">
        <v>175</v>
      </c>
      <c r="E180" s="220" t="s">
        <v>678</v>
      </c>
      <c r="F180" s="221" t="s">
        <v>679</v>
      </c>
      <c r="G180" s="221"/>
      <c r="H180" s="221"/>
      <c r="I180" s="221"/>
      <c r="J180" s="222" t="s">
        <v>178</v>
      </c>
      <c r="K180" s="223">
        <v>30</v>
      </c>
      <c r="L180" s="224">
        <v>0</v>
      </c>
      <c r="M180" s="225"/>
      <c r="N180" s="226">
        <f>ROUND(L180*K180,2)</f>
        <v>0</v>
      </c>
      <c r="O180" s="226"/>
      <c r="P180" s="226"/>
      <c r="Q180" s="226"/>
      <c r="R180" s="48"/>
      <c r="T180" s="227" t="s">
        <v>22</v>
      </c>
      <c r="U180" s="56" t="s">
        <v>44</v>
      </c>
      <c r="V180" s="47"/>
      <c r="W180" s="228">
        <f>V180*K180</f>
        <v>0</v>
      </c>
      <c r="X180" s="228">
        <v>0</v>
      </c>
      <c r="Y180" s="228">
        <f>X180*K180</f>
        <v>0</v>
      </c>
      <c r="Z180" s="228">
        <v>0.081500000000000003</v>
      </c>
      <c r="AA180" s="229">
        <f>Z180*K180</f>
        <v>2.4450000000000003</v>
      </c>
      <c r="AR180" s="22" t="s">
        <v>232</v>
      </c>
      <c r="AT180" s="22" t="s">
        <v>175</v>
      </c>
      <c r="AU180" s="22" t="s">
        <v>130</v>
      </c>
      <c r="AY180" s="22" t="s">
        <v>174</v>
      </c>
      <c r="BE180" s="142">
        <f>IF(U180="základní",N180,0)</f>
        <v>0</v>
      </c>
      <c r="BF180" s="142">
        <f>IF(U180="snížená",N180,0)</f>
        <v>0</v>
      </c>
      <c r="BG180" s="142">
        <f>IF(U180="zákl. přenesená",N180,0)</f>
        <v>0</v>
      </c>
      <c r="BH180" s="142">
        <f>IF(U180="sníž. přenesená",N180,0)</f>
        <v>0</v>
      </c>
      <c r="BI180" s="142">
        <f>IF(U180="nulová",N180,0)</f>
        <v>0</v>
      </c>
      <c r="BJ180" s="22" t="s">
        <v>87</v>
      </c>
      <c r="BK180" s="142">
        <f>ROUND(L180*K180,2)</f>
        <v>0</v>
      </c>
      <c r="BL180" s="22" t="s">
        <v>232</v>
      </c>
      <c r="BM180" s="22" t="s">
        <v>680</v>
      </c>
    </row>
    <row r="181" s="1" customFormat="1" ht="16.5" customHeight="1">
      <c r="B181" s="46"/>
      <c r="C181" s="219" t="s">
        <v>340</v>
      </c>
      <c r="D181" s="219" t="s">
        <v>175</v>
      </c>
      <c r="E181" s="220" t="s">
        <v>682</v>
      </c>
      <c r="F181" s="221" t="s">
        <v>683</v>
      </c>
      <c r="G181" s="221"/>
      <c r="H181" s="221"/>
      <c r="I181" s="221"/>
      <c r="J181" s="222" t="s">
        <v>178</v>
      </c>
      <c r="K181" s="223">
        <v>30</v>
      </c>
      <c r="L181" s="224">
        <v>0</v>
      </c>
      <c r="M181" s="225"/>
      <c r="N181" s="226">
        <f>ROUND(L181*K181,2)</f>
        <v>0</v>
      </c>
      <c r="O181" s="226"/>
      <c r="P181" s="226"/>
      <c r="Q181" s="226"/>
      <c r="R181" s="48"/>
      <c r="T181" s="227" t="s">
        <v>22</v>
      </c>
      <c r="U181" s="56" t="s">
        <v>44</v>
      </c>
      <c r="V181" s="47"/>
      <c r="W181" s="228">
        <f>V181*K181</f>
        <v>0</v>
      </c>
      <c r="X181" s="228">
        <v>0.00029999999999999997</v>
      </c>
      <c r="Y181" s="228">
        <f>X181*K181</f>
        <v>0.0089999999999999993</v>
      </c>
      <c r="Z181" s="228">
        <v>0</v>
      </c>
      <c r="AA181" s="229">
        <f>Z181*K181</f>
        <v>0</v>
      </c>
      <c r="AR181" s="22" t="s">
        <v>232</v>
      </c>
      <c r="AT181" s="22" t="s">
        <v>175</v>
      </c>
      <c r="AU181" s="22" t="s">
        <v>130</v>
      </c>
      <c r="AY181" s="22" t="s">
        <v>174</v>
      </c>
      <c r="BE181" s="142">
        <f>IF(U181="základní",N181,0)</f>
        <v>0</v>
      </c>
      <c r="BF181" s="142">
        <f>IF(U181="snížená",N181,0)</f>
        <v>0</v>
      </c>
      <c r="BG181" s="142">
        <f>IF(U181="zákl. přenesená",N181,0)</f>
        <v>0</v>
      </c>
      <c r="BH181" s="142">
        <f>IF(U181="sníž. přenesená",N181,0)</f>
        <v>0</v>
      </c>
      <c r="BI181" s="142">
        <f>IF(U181="nulová",N181,0)</f>
        <v>0</v>
      </c>
      <c r="BJ181" s="22" t="s">
        <v>87</v>
      </c>
      <c r="BK181" s="142">
        <f>ROUND(L181*K181,2)</f>
        <v>0</v>
      </c>
      <c r="BL181" s="22" t="s">
        <v>232</v>
      </c>
      <c r="BM181" s="22" t="s">
        <v>684</v>
      </c>
    </row>
    <row r="182" s="1" customFormat="1" ht="16.5" customHeight="1">
      <c r="B182" s="46"/>
      <c r="C182" s="219" t="s">
        <v>346</v>
      </c>
      <c r="D182" s="219" t="s">
        <v>175</v>
      </c>
      <c r="E182" s="220" t="s">
        <v>598</v>
      </c>
      <c r="F182" s="221" t="s">
        <v>599</v>
      </c>
      <c r="G182" s="221"/>
      <c r="H182" s="221"/>
      <c r="I182" s="221"/>
      <c r="J182" s="222" t="s">
        <v>231</v>
      </c>
      <c r="K182" s="223">
        <v>300</v>
      </c>
      <c r="L182" s="224">
        <v>0</v>
      </c>
      <c r="M182" s="225"/>
      <c r="N182" s="226">
        <f>ROUND(L182*K182,2)</f>
        <v>0</v>
      </c>
      <c r="O182" s="226"/>
      <c r="P182" s="226"/>
      <c r="Q182" s="226"/>
      <c r="R182" s="48"/>
      <c r="T182" s="227" t="s">
        <v>22</v>
      </c>
      <c r="U182" s="56" t="s">
        <v>44</v>
      </c>
      <c r="V182" s="47"/>
      <c r="W182" s="228">
        <f>V182*K182</f>
        <v>0</v>
      </c>
      <c r="X182" s="228">
        <v>5.0000000000000002E-05</v>
      </c>
      <c r="Y182" s="228">
        <f>X182*K182</f>
        <v>0.015000000000000001</v>
      </c>
      <c r="Z182" s="228">
        <v>0</v>
      </c>
      <c r="AA182" s="229">
        <f>Z182*K182</f>
        <v>0</v>
      </c>
      <c r="AR182" s="22" t="s">
        <v>232</v>
      </c>
      <c r="AT182" s="22" t="s">
        <v>175</v>
      </c>
      <c r="AU182" s="22" t="s">
        <v>130</v>
      </c>
      <c r="AY182" s="22" t="s">
        <v>174</v>
      </c>
      <c r="BE182" s="142">
        <f>IF(U182="základní",N182,0)</f>
        <v>0</v>
      </c>
      <c r="BF182" s="142">
        <f>IF(U182="snížená",N182,0)</f>
        <v>0</v>
      </c>
      <c r="BG182" s="142">
        <f>IF(U182="zákl. přenesená",N182,0)</f>
        <v>0</v>
      </c>
      <c r="BH182" s="142">
        <f>IF(U182="sníž. přenesená",N182,0)</f>
        <v>0</v>
      </c>
      <c r="BI182" s="142">
        <f>IF(U182="nulová",N182,0)</f>
        <v>0</v>
      </c>
      <c r="BJ182" s="22" t="s">
        <v>87</v>
      </c>
      <c r="BK182" s="142">
        <f>ROUND(L182*K182,2)</f>
        <v>0</v>
      </c>
      <c r="BL182" s="22" t="s">
        <v>232</v>
      </c>
      <c r="BM182" s="22" t="s">
        <v>600</v>
      </c>
    </row>
    <row r="183" s="1" customFormat="1" ht="16.5" customHeight="1">
      <c r="B183" s="46"/>
      <c r="C183" s="219" t="s">
        <v>350</v>
      </c>
      <c r="D183" s="219" t="s">
        <v>175</v>
      </c>
      <c r="E183" s="220" t="s">
        <v>601</v>
      </c>
      <c r="F183" s="221" t="s">
        <v>602</v>
      </c>
      <c r="G183" s="221"/>
      <c r="H183" s="221"/>
      <c r="I183" s="221"/>
      <c r="J183" s="222" t="s">
        <v>231</v>
      </c>
      <c r="K183" s="223">
        <v>300</v>
      </c>
      <c r="L183" s="224">
        <v>0</v>
      </c>
      <c r="M183" s="225"/>
      <c r="N183" s="226">
        <f>ROUND(L183*K183,2)</f>
        <v>0</v>
      </c>
      <c r="O183" s="226"/>
      <c r="P183" s="226"/>
      <c r="Q183" s="226"/>
      <c r="R183" s="48"/>
      <c r="T183" s="227" t="s">
        <v>22</v>
      </c>
      <c r="U183" s="56" t="s">
        <v>44</v>
      </c>
      <c r="V183" s="47"/>
      <c r="W183" s="228">
        <f>V183*K183</f>
        <v>0</v>
      </c>
      <c r="X183" s="228">
        <v>5.0000000000000002E-05</v>
      </c>
      <c r="Y183" s="228">
        <f>X183*K183</f>
        <v>0.015000000000000001</v>
      </c>
      <c r="Z183" s="228">
        <v>0</v>
      </c>
      <c r="AA183" s="229">
        <f>Z183*K183</f>
        <v>0</v>
      </c>
      <c r="AR183" s="22" t="s">
        <v>232</v>
      </c>
      <c r="AT183" s="22" t="s">
        <v>175</v>
      </c>
      <c r="AU183" s="22" t="s">
        <v>130</v>
      </c>
      <c r="AY183" s="22" t="s">
        <v>174</v>
      </c>
      <c r="BE183" s="142">
        <f>IF(U183="základní",N183,0)</f>
        <v>0</v>
      </c>
      <c r="BF183" s="142">
        <f>IF(U183="snížená",N183,0)</f>
        <v>0</v>
      </c>
      <c r="BG183" s="142">
        <f>IF(U183="zákl. přenesená",N183,0)</f>
        <v>0</v>
      </c>
      <c r="BH183" s="142">
        <f>IF(U183="sníž. přenesená",N183,0)</f>
        <v>0</v>
      </c>
      <c r="BI183" s="142">
        <f>IF(U183="nulová",N183,0)</f>
        <v>0</v>
      </c>
      <c r="BJ183" s="22" t="s">
        <v>87</v>
      </c>
      <c r="BK183" s="142">
        <f>ROUND(L183*K183,2)</f>
        <v>0</v>
      </c>
      <c r="BL183" s="22" t="s">
        <v>232</v>
      </c>
      <c r="BM183" s="22" t="s">
        <v>603</v>
      </c>
    </row>
    <row r="184" s="1" customFormat="1" ht="25.5" customHeight="1">
      <c r="B184" s="46"/>
      <c r="C184" s="219" t="s">
        <v>354</v>
      </c>
      <c r="D184" s="219" t="s">
        <v>175</v>
      </c>
      <c r="E184" s="220" t="s">
        <v>604</v>
      </c>
      <c r="F184" s="221" t="s">
        <v>605</v>
      </c>
      <c r="G184" s="221"/>
      <c r="H184" s="221"/>
      <c r="I184" s="221"/>
      <c r="J184" s="222" t="s">
        <v>255</v>
      </c>
      <c r="K184" s="253">
        <v>0</v>
      </c>
      <c r="L184" s="224">
        <v>0</v>
      </c>
      <c r="M184" s="225"/>
      <c r="N184" s="226">
        <f>ROUND(L184*K184,2)</f>
        <v>0</v>
      </c>
      <c r="O184" s="226"/>
      <c r="P184" s="226"/>
      <c r="Q184" s="226"/>
      <c r="R184" s="48"/>
      <c r="T184" s="227" t="s">
        <v>22</v>
      </c>
      <c r="U184" s="56" t="s">
        <v>44</v>
      </c>
      <c r="V184" s="47"/>
      <c r="W184" s="228">
        <f>V184*K184</f>
        <v>0</v>
      </c>
      <c r="X184" s="228">
        <v>0</v>
      </c>
      <c r="Y184" s="228">
        <f>X184*K184</f>
        <v>0</v>
      </c>
      <c r="Z184" s="228">
        <v>0</v>
      </c>
      <c r="AA184" s="229">
        <f>Z184*K184</f>
        <v>0</v>
      </c>
      <c r="AR184" s="22" t="s">
        <v>232</v>
      </c>
      <c r="AT184" s="22" t="s">
        <v>175</v>
      </c>
      <c r="AU184" s="22" t="s">
        <v>130</v>
      </c>
      <c r="AY184" s="22" t="s">
        <v>174</v>
      </c>
      <c r="BE184" s="142">
        <f>IF(U184="základní",N184,0)</f>
        <v>0</v>
      </c>
      <c r="BF184" s="142">
        <f>IF(U184="snížená",N184,0)</f>
        <v>0</v>
      </c>
      <c r="BG184" s="142">
        <f>IF(U184="zákl. přenesená",N184,0)</f>
        <v>0</v>
      </c>
      <c r="BH184" s="142">
        <f>IF(U184="sníž. přenesená",N184,0)</f>
        <v>0</v>
      </c>
      <c r="BI184" s="142">
        <f>IF(U184="nulová",N184,0)</f>
        <v>0</v>
      </c>
      <c r="BJ184" s="22" t="s">
        <v>87</v>
      </c>
      <c r="BK184" s="142">
        <f>ROUND(L184*K184,2)</f>
        <v>0</v>
      </c>
      <c r="BL184" s="22" t="s">
        <v>232</v>
      </c>
      <c r="BM184" s="22" t="s">
        <v>606</v>
      </c>
    </row>
    <row r="185" s="9" customFormat="1" ht="29.88" customHeight="1">
      <c r="B185" s="205"/>
      <c r="C185" s="206"/>
      <c r="D185" s="216" t="s">
        <v>151</v>
      </c>
      <c r="E185" s="216"/>
      <c r="F185" s="216"/>
      <c r="G185" s="216"/>
      <c r="H185" s="216"/>
      <c r="I185" s="216"/>
      <c r="J185" s="216"/>
      <c r="K185" s="216"/>
      <c r="L185" s="216"/>
      <c r="M185" s="216"/>
      <c r="N185" s="241">
        <f>BK185</f>
        <v>0</v>
      </c>
      <c r="O185" s="242"/>
      <c r="P185" s="242"/>
      <c r="Q185" s="242"/>
      <c r="R185" s="209"/>
      <c r="T185" s="210"/>
      <c r="U185" s="206"/>
      <c r="V185" s="206"/>
      <c r="W185" s="211">
        <f>SUM(W186:W192)</f>
        <v>0</v>
      </c>
      <c r="X185" s="206"/>
      <c r="Y185" s="211">
        <f>SUM(Y186:Y192)</f>
        <v>0.0051999999999999998</v>
      </c>
      <c r="Z185" s="206"/>
      <c r="AA185" s="212">
        <f>SUM(AA186:AA192)</f>
        <v>0</v>
      </c>
      <c r="AR185" s="213" t="s">
        <v>130</v>
      </c>
      <c r="AT185" s="214" t="s">
        <v>78</v>
      </c>
      <c r="AU185" s="214" t="s">
        <v>87</v>
      </c>
      <c r="AY185" s="213" t="s">
        <v>174</v>
      </c>
      <c r="BK185" s="215">
        <f>SUM(BK186:BK192)</f>
        <v>0</v>
      </c>
    </row>
    <row r="186" s="1" customFormat="1" ht="25.5" customHeight="1">
      <c r="B186" s="46"/>
      <c r="C186" s="219" t="s">
        <v>358</v>
      </c>
      <c r="D186" s="219" t="s">
        <v>175</v>
      </c>
      <c r="E186" s="220" t="s">
        <v>514</v>
      </c>
      <c r="F186" s="221" t="s">
        <v>515</v>
      </c>
      <c r="G186" s="221"/>
      <c r="H186" s="221"/>
      <c r="I186" s="221"/>
      <c r="J186" s="222" t="s">
        <v>178</v>
      </c>
      <c r="K186" s="223">
        <v>10</v>
      </c>
      <c r="L186" s="224">
        <v>0</v>
      </c>
      <c r="M186" s="225"/>
      <c r="N186" s="226">
        <f>ROUND(L186*K186,2)</f>
        <v>0</v>
      </c>
      <c r="O186" s="226"/>
      <c r="P186" s="226"/>
      <c r="Q186" s="226"/>
      <c r="R186" s="48"/>
      <c r="T186" s="227" t="s">
        <v>22</v>
      </c>
      <c r="U186" s="56" t="s">
        <v>44</v>
      </c>
      <c r="V186" s="47"/>
      <c r="W186" s="228">
        <f>V186*K186</f>
        <v>0</v>
      </c>
      <c r="X186" s="228">
        <v>6.9999999999999994E-05</v>
      </c>
      <c r="Y186" s="228">
        <f>X186*K186</f>
        <v>0.00069999999999999988</v>
      </c>
      <c r="Z186" s="228">
        <v>0</v>
      </c>
      <c r="AA186" s="229">
        <f>Z186*K186</f>
        <v>0</v>
      </c>
      <c r="AR186" s="22" t="s">
        <v>232</v>
      </c>
      <c r="AT186" s="22" t="s">
        <v>175</v>
      </c>
      <c r="AU186" s="22" t="s">
        <v>130</v>
      </c>
      <c r="AY186" s="22" t="s">
        <v>174</v>
      </c>
      <c r="BE186" s="142">
        <f>IF(U186="základní",N186,0)</f>
        <v>0</v>
      </c>
      <c r="BF186" s="142">
        <f>IF(U186="snížená",N186,0)</f>
        <v>0</v>
      </c>
      <c r="BG186" s="142">
        <f>IF(U186="zákl. přenesená",N186,0)</f>
        <v>0</v>
      </c>
      <c r="BH186" s="142">
        <f>IF(U186="sníž. přenesená",N186,0)</f>
        <v>0</v>
      </c>
      <c r="BI186" s="142">
        <f>IF(U186="nulová",N186,0)</f>
        <v>0</v>
      </c>
      <c r="BJ186" s="22" t="s">
        <v>87</v>
      </c>
      <c r="BK186" s="142">
        <f>ROUND(L186*K186,2)</f>
        <v>0</v>
      </c>
      <c r="BL186" s="22" t="s">
        <v>232</v>
      </c>
      <c r="BM186" s="22" t="s">
        <v>607</v>
      </c>
    </row>
    <row r="187" s="10" customFormat="1" ht="16.5" customHeight="1">
      <c r="B187" s="230"/>
      <c r="C187" s="231"/>
      <c r="D187" s="231"/>
      <c r="E187" s="232" t="s">
        <v>22</v>
      </c>
      <c r="F187" s="233" t="s">
        <v>609</v>
      </c>
      <c r="G187" s="234"/>
      <c r="H187" s="234"/>
      <c r="I187" s="234"/>
      <c r="J187" s="231"/>
      <c r="K187" s="235">
        <v>3</v>
      </c>
      <c r="L187" s="231"/>
      <c r="M187" s="231"/>
      <c r="N187" s="231"/>
      <c r="O187" s="231"/>
      <c r="P187" s="231"/>
      <c r="Q187" s="231"/>
      <c r="R187" s="236"/>
      <c r="T187" s="237"/>
      <c r="U187" s="231"/>
      <c r="V187" s="231"/>
      <c r="W187" s="231"/>
      <c r="X187" s="231"/>
      <c r="Y187" s="231"/>
      <c r="Z187" s="231"/>
      <c r="AA187" s="238"/>
      <c r="AT187" s="239" t="s">
        <v>182</v>
      </c>
      <c r="AU187" s="239" t="s">
        <v>130</v>
      </c>
      <c r="AV187" s="10" t="s">
        <v>130</v>
      </c>
      <c r="AW187" s="10" t="s">
        <v>36</v>
      </c>
      <c r="AX187" s="10" t="s">
        <v>79</v>
      </c>
      <c r="AY187" s="239" t="s">
        <v>174</v>
      </c>
    </row>
    <row r="188" s="10" customFormat="1" ht="16.5" customHeight="1">
      <c r="B188" s="230"/>
      <c r="C188" s="231"/>
      <c r="D188" s="231"/>
      <c r="E188" s="232" t="s">
        <v>22</v>
      </c>
      <c r="F188" s="240" t="s">
        <v>709</v>
      </c>
      <c r="G188" s="231"/>
      <c r="H188" s="231"/>
      <c r="I188" s="231"/>
      <c r="J188" s="231"/>
      <c r="K188" s="235">
        <v>7</v>
      </c>
      <c r="L188" s="231"/>
      <c r="M188" s="231"/>
      <c r="N188" s="231"/>
      <c r="O188" s="231"/>
      <c r="P188" s="231"/>
      <c r="Q188" s="231"/>
      <c r="R188" s="236"/>
      <c r="T188" s="237"/>
      <c r="U188" s="231"/>
      <c r="V188" s="231"/>
      <c r="W188" s="231"/>
      <c r="X188" s="231"/>
      <c r="Y188" s="231"/>
      <c r="Z188" s="231"/>
      <c r="AA188" s="238"/>
      <c r="AT188" s="239" t="s">
        <v>182</v>
      </c>
      <c r="AU188" s="239" t="s">
        <v>130</v>
      </c>
      <c r="AV188" s="10" t="s">
        <v>130</v>
      </c>
      <c r="AW188" s="10" t="s">
        <v>36</v>
      </c>
      <c r="AX188" s="10" t="s">
        <v>79</v>
      </c>
      <c r="AY188" s="239" t="s">
        <v>174</v>
      </c>
    </row>
    <row r="189" s="1" customFormat="1" ht="25.5" customHeight="1">
      <c r="B189" s="46"/>
      <c r="C189" s="219" t="s">
        <v>362</v>
      </c>
      <c r="D189" s="219" t="s">
        <v>175</v>
      </c>
      <c r="E189" s="220" t="s">
        <v>521</v>
      </c>
      <c r="F189" s="221" t="s">
        <v>522</v>
      </c>
      <c r="G189" s="221"/>
      <c r="H189" s="221"/>
      <c r="I189" s="221"/>
      <c r="J189" s="222" t="s">
        <v>178</v>
      </c>
      <c r="K189" s="223">
        <v>10</v>
      </c>
      <c r="L189" s="224">
        <v>0</v>
      </c>
      <c r="M189" s="225"/>
      <c r="N189" s="226">
        <f>ROUND(L189*K189,2)</f>
        <v>0</v>
      </c>
      <c r="O189" s="226"/>
      <c r="P189" s="226"/>
      <c r="Q189" s="226"/>
      <c r="R189" s="48"/>
      <c r="T189" s="227" t="s">
        <v>22</v>
      </c>
      <c r="U189" s="56" t="s">
        <v>44</v>
      </c>
      <c r="V189" s="47"/>
      <c r="W189" s="228">
        <f>V189*K189</f>
        <v>0</v>
      </c>
      <c r="X189" s="228">
        <v>6.9999999999999994E-05</v>
      </c>
      <c r="Y189" s="228">
        <f>X189*K189</f>
        <v>0.00069999999999999988</v>
      </c>
      <c r="Z189" s="228">
        <v>0</v>
      </c>
      <c r="AA189" s="229">
        <f>Z189*K189</f>
        <v>0</v>
      </c>
      <c r="AR189" s="22" t="s">
        <v>232</v>
      </c>
      <c r="AT189" s="22" t="s">
        <v>175</v>
      </c>
      <c r="AU189" s="22" t="s">
        <v>130</v>
      </c>
      <c r="AY189" s="22" t="s">
        <v>174</v>
      </c>
      <c r="BE189" s="142">
        <f>IF(U189="základní",N189,0)</f>
        <v>0</v>
      </c>
      <c r="BF189" s="142">
        <f>IF(U189="snížená",N189,0)</f>
        <v>0</v>
      </c>
      <c r="BG189" s="142">
        <f>IF(U189="zákl. přenesená",N189,0)</f>
        <v>0</v>
      </c>
      <c r="BH189" s="142">
        <f>IF(U189="sníž. přenesená",N189,0)</f>
        <v>0</v>
      </c>
      <c r="BI189" s="142">
        <f>IF(U189="nulová",N189,0)</f>
        <v>0</v>
      </c>
      <c r="BJ189" s="22" t="s">
        <v>87</v>
      </c>
      <c r="BK189" s="142">
        <f>ROUND(L189*K189,2)</f>
        <v>0</v>
      </c>
      <c r="BL189" s="22" t="s">
        <v>232</v>
      </c>
      <c r="BM189" s="22" t="s">
        <v>611</v>
      </c>
    </row>
    <row r="190" s="1" customFormat="1" ht="25.5" customHeight="1">
      <c r="B190" s="46"/>
      <c r="C190" s="219" t="s">
        <v>368</v>
      </c>
      <c r="D190" s="219" t="s">
        <v>175</v>
      </c>
      <c r="E190" s="220" t="s">
        <v>525</v>
      </c>
      <c r="F190" s="221" t="s">
        <v>526</v>
      </c>
      <c r="G190" s="221"/>
      <c r="H190" s="221"/>
      <c r="I190" s="221"/>
      <c r="J190" s="222" t="s">
        <v>178</v>
      </c>
      <c r="K190" s="223">
        <v>10</v>
      </c>
      <c r="L190" s="224">
        <v>0</v>
      </c>
      <c r="M190" s="225"/>
      <c r="N190" s="226">
        <f>ROUND(L190*K190,2)</f>
        <v>0</v>
      </c>
      <c r="O190" s="226"/>
      <c r="P190" s="226"/>
      <c r="Q190" s="226"/>
      <c r="R190" s="48"/>
      <c r="T190" s="227" t="s">
        <v>22</v>
      </c>
      <c r="U190" s="56" t="s">
        <v>44</v>
      </c>
      <c r="V190" s="47"/>
      <c r="W190" s="228">
        <f>V190*K190</f>
        <v>0</v>
      </c>
      <c r="X190" s="228">
        <v>0.00013999999999999999</v>
      </c>
      <c r="Y190" s="228">
        <f>X190*K190</f>
        <v>0.0013999999999999998</v>
      </c>
      <c r="Z190" s="228">
        <v>0</v>
      </c>
      <c r="AA190" s="229">
        <f>Z190*K190</f>
        <v>0</v>
      </c>
      <c r="AR190" s="22" t="s">
        <v>232</v>
      </c>
      <c r="AT190" s="22" t="s">
        <v>175</v>
      </c>
      <c r="AU190" s="22" t="s">
        <v>130</v>
      </c>
      <c r="AY190" s="22" t="s">
        <v>174</v>
      </c>
      <c r="BE190" s="142">
        <f>IF(U190="základní",N190,0)</f>
        <v>0</v>
      </c>
      <c r="BF190" s="142">
        <f>IF(U190="snížená",N190,0)</f>
        <v>0</v>
      </c>
      <c r="BG190" s="142">
        <f>IF(U190="zákl. přenesená",N190,0)</f>
        <v>0</v>
      </c>
      <c r="BH190" s="142">
        <f>IF(U190="sníž. přenesená",N190,0)</f>
        <v>0</v>
      </c>
      <c r="BI190" s="142">
        <f>IF(U190="nulová",N190,0)</f>
        <v>0</v>
      </c>
      <c r="BJ190" s="22" t="s">
        <v>87</v>
      </c>
      <c r="BK190" s="142">
        <f>ROUND(L190*K190,2)</f>
        <v>0</v>
      </c>
      <c r="BL190" s="22" t="s">
        <v>232</v>
      </c>
      <c r="BM190" s="22" t="s">
        <v>612</v>
      </c>
    </row>
    <row r="191" s="1" customFormat="1" ht="25.5" customHeight="1">
      <c r="B191" s="46"/>
      <c r="C191" s="219" t="s">
        <v>380</v>
      </c>
      <c r="D191" s="219" t="s">
        <v>175</v>
      </c>
      <c r="E191" s="220" t="s">
        <v>529</v>
      </c>
      <c r="F191" s="221" t="s">
        <v>530</v>
      </c>
      <c r="G191" s="221"/>
      <c r="H191" s="221"/>
      <c r="I191" s="221"/>
      <c r="J191" s="222" t="s">
        <v>178</v>
      </c>
      <c r="K191" s="223">
        <v>10</v>
      </c>
      <c r="L191" s="224">
        <v>0</v>
      </c>
      <c r="M191" s="225"/>
      <c r="N191" s="226">
        <f>ROUND(L191*K191,2)</f>
        <v>0</v>
      </c>
      <c r="O191" s="226"/>
      <c r="P191" s="226"/>
      <c r="Q191" s="226"/>
      <c r="R191" s="48"/>
      <c r="T191" s="227" t="s">
        <v>22</v>
      </c>
      <c r="U191" s="56" t="s">
        <v>44</v>
      </c>
      <c r="V191" s="47"/>
      <c r="W191" s="228">
        <f>V191*K191</f>
        <v>0</v>
      </c>
      <c r="X191" s="228">
        <v>0.00012</v>
      </c>
      <c r="Y191" s="228">
        <f>X191*K191</f>
        <v>0.0012000000000000001</v>
      </c>
      <c r="Z191" s="228">
        <v>0</v>
      </c>
      <c r="AA191" s="229">
        <f>Z191*K191</f>
        <v>0</v>
      </c>
      <c r="AR191" s="22" t="s">
        <v>232</v>
      </c>
      <c r="AT191" s="22" t="s">
        <v>175</v>
      </c>
      <c r="AU191" s="22" t="s">
        <v>130</v>
      </c>
      <c r="AY191" s="22" t="s">
        <v>174</v>
      </c>
      <c r="BE191" s="142">
        <f>IF(U191="základní",N191,0)</f>
        <v>0</v>
      </c>
      <c r="BF191" s="142">
        <f>IF(U191="snížená",N191,0)</f>
        <v>0</v>
      </c>
      <c r="BG191" s="142">
        <f>IF(U191="zákl. přenesená",N191,0)</f>
        <v>0</v>
      </c>
      <c r="BH191" s="142">
        <f>IF(U191="sníž. přenesená",N191,0)</f>
        <v>0</v>
      </c>
      <c r="BI191" s="142">
        <f>IF(U191="nulová",N191,0)</f>
        <v>0</v>
      </c>
      <c r="BJ191" s="22" t="s">
        <v>87</v>
      </c>
      <c r="BK191" s="142">
        <f>ROUND(L191*K191,2)</f>
        <v>0</v>
      </c>
      <c r="BL191" s="22" t="s">
        <v>232</v>
      </c>
      <c r="BM191" s="22" t="s">
        <v>613</v>
      </c>
    </row>
    <row r="192" s="1" customFormat="1" ht="25.5" customHeight="1">
      <c r="B192" s="46"/>
      <c r="C192" s="219" t="s">
        <v>385</v>
      </c>
      <c r="D192" s="219" t="s">
        <v>175</v>
      </c>
      <c r="E192" s="220" t="s">
        <v>533</v>
      </c>
      <c r="F192" s="221" t="s">
        <v>534</v>
      </c>
      <c r="G192" s="221"/>
      <c r="H192" s="221"/>
      <c r="I192" s="221"/>
      <c r="J192" s="222" t="s">
        <v>178</v>
      </c>
      <c r="K192" s="223">
        <v>10</v>
      </c>
      <c r="L192" s="224">
        <v>0</v>
      </c>
      <c r="M192" s="225"/>
      <c r="N192" s="226">
        <f>ROUND(L192*K192,2)</f>
        <v>0</v>
      </c>
      <c r="O192" s="226"/>
      <c r="P192" s="226"/>
      <c r="Q192" s="226"/>
      <c r="R192" s="48"/>
      <c r="T192" s="227" t="s">
        <v>22</v>
      </c>
      <c r="U192" s="56" t="s">
        <v>44</v>
      </c>
      <c r="V192" s="47"/>
      <c r="W192" s="228">
        <f>V192*K192</f>
        <v>0</v>
      </c>
      <c r="X192" s="228">
        <v>0.00012</v>
      </c>
      <c r="Y192" s="228">
        <f>X192*K192</f>
        <v>0.0012000000000000001</v>
      </c>
      <c r="Z192" s="228">
        <v>0</v>
      </c>
      <c r="AA192" s="229">
        <f>Z192*K192</f>
        <v>0</v>
      </c>
      <c r="AR192" s="22" t="s">
        <v>232</v>
      </c>
      <c r="AT192" s="22" t="s">
        <v>175</v>
      </c>
      <c r="AU192" s="22" t="s">
        <v>130</v>
      </c>
      <c r="AY192" s="22" t="s">
        <v>174</v>
      </c>
      <c r="BE192" s="142">
        <f>IF(U192="základní",N192,0)</f>
        <v>0</v>
      </c>
      <c r="BF192" s="142">
        <f>IF(U192="snížená",N192,0)</f>
        <v>0</v>
      </c>
      <c r="BG192" s="142">
        <f>IF(U192="zákl. přenesená",N192,0)</f>
        <v>0</v>
      </c>
      <c r="BH192" s="142">
        <f>IF(U192="sníž. přenesená",N192,0)</f>
        <v>0</v>
      </c>
      <c r="BI192" s="142">
        <f>IF(U192="nulová",N192,0)</f>
        <v>0</v>
      </c>
      <c r="BJ192" s="22" t="s">
        <v>87</v>
      </c>
      <c r="BK192" s="142">
        <f>ROUND(L192*K192,2)</f>
        <v>0</v>
      </c>
      <c r="BL192" s="22" t="s">
        <v>232</v>
      </c>
      <c r="BM192" s="22" t="s">
        <v>614</v>
      </c>
    </row>
    <row r="193" s="9" customFormat="1" ht="29.88" customHeight="1">
      <c r="B193" s="205"/>
      <c r="C193" s="206"/>
      <c r="D193" s="216" t="s">
        <v>543</v>
      </c>
      <c r="E193" s="216"/>
      <c r="F193" s="216"/>
      <c r="G193" s="216"/>
      <c r="H193" s="216"/>
      <c r="I193" s="216"/>
      <c r="J193" s="216"/>
      <c r="K193" s="216"/>
      <c r="L193" s="216"/>
      <c r="M193" s="216"/>
      <c r="N193" s="241">
        <f>BK193</f>
        <v>0</v>
      </c>
      <c r="O193" s="242"/>
      <c r="P193" s="242"/>
      <c r="Q193" s="242"/>
      <c r="R193" s="209"/>
      <c r="T193" s="210"/>
      <c r="U193" s="206"/>
      <c r="V193" s="206"/>
      <c r="W193" s="211">
        <f>SUM(W194:W196)</f>
        <v>0</v>
      </c>
      <c r="X193" s="206"/>
      <c r="Y193" s="211">
        <f>SUM(Y194:Y196)</f>
        <v>0.10620999999999999</v>
      </c>
      <c r="Z193" s="206"/>
      <c r="AA193" s="212">
        <f>SUM(AA194:AA196)</f>
        <v>0</v>
      </c>
      <c r="AR193" s="213" t="s">
        <v>130</v>
      </c>
      <c r="AT193" s="214" t="s">
        <v>78</v>
      </c>
      <c r="AU193" s="214" t="s">
        <v>87</v>
      </c>
      <c r="AY193" s="213" t="s">
        <v>174</v>
      </c>
      <c r="BK193" s="215">
        <f>SUM(BK194:BK196)</f>
        <v>0</v>
      </c>
    </row>
    <row r="194" s="1" customFormat="1" ht="38.25" customHeight="1">
      <c r="B194" s="46"/>
      <c r="C194" s="219" t="s">
        <v>389</v>
      </c>
      <c r="D194" s="219" t="s">
        <v>175</v>
      </c>
      <c r="E194" s="220" t="s">
        <v>624</v>
      </c>
      <c r="F194" s="221" t="s">
        <v>625</v>
      </c>
      <c r="G194" s="221"/>
      <c r="H194" s="221"/>
      <c r="I194" s="221"/>
      <c r="J194" s="222" t="s">
        <v>178</v>
      </c>
      <c r="K194" s="223">
        <v>817</v>
      </c>
      <c r="L194" s="224">
        <v>0</v>
      </c>
      <c r="M194" s="225"/>
      <c r="N194" s="226">
        <f>ROUND(L194*K194,2)</f>
        <v>0</v>
      </c>
      <c r="O194" s="226"/>
      <c r="P194" s="226"/>
      <c r="Q194" s="226"/>
      <c r="R194" s="48"/>
      <c r="T194" s="227" t="s">
        <v>22</v>
      </c>
      <c r="U194" s="56" t="s">
        <v>44</v>
      </c>
      <c r="V194" s="47"/>
      <c r="W194" s="228">
        <f>V194*K194</f>
        <v>0</v>
      </c>
      <c r="X194" s="228">
        <v>0.00012999999999999999</v>
      </c>
      <c r="Y194" s="228">
        <f>X194*K194</f>
        <v>0.10620999999999999</v>
      </c>
      <c r="Z194" s="228">
        <v>0</v>
      </c>
      <c r="AA194" s="229">
        <f>Z194*K194</f>
        <v>0</v>
      </c>
      <c r="AR194" s="22" t="s">
        <v>232</v>
      </c>
      <c r="AT194" s="22" t="s">
        <v>175</v>
      </c>
      <c r="AU194" s="22" t="s">
        <v>130</v>
      </c>
      <c r="AY194" s="22" t="s">
        <v>174</v>
      </c>
      <c r="BE194" s="142">
        <f>IF(U194="základní",N194,0)</f>
        <v>0</v>
      </c>
      <c r="BF194" s="142">
        <f>IF(U194="snížená",N194,0)</f>
        <v>0</v>
      </c>
      <c r="BG194" s="142">
        <f>IF(U194="zákl. přenesená",N194,0)</f>
        <v>0</v>
      </c>
      <c r="BH194" s="142">
        <f>IF(U194="sníž. přenesená",N194,0)</f>
        <v>0</v>
      </c>
      <c r="BI194" s="142">
        <f>IF(U194="nulová",N194,0)</f>
        <v>0</v>
      </c>
      <c r="BJ194" s="22" t="s">
        <v>87</v>
      </c>
      <c r="BK194" s="142">
        <f>ROUND(L194*K194,2)</f>
        <v>0</v>
      </c>
      <c r="BL194" s="22" t="s">
        <v>232</v>
      </c>
      <c r="BM194" s="22" t="s">
        <v>626</v>
      </c>
    </row>
    <row r="195" s="10" customFormat="1" ht="16.5" customHeight="1">
      <c r="B195" s="230"/>
      <c r="C195" s="231"/>
      <c r="D195" s="231"/>
      <c r="E195" s="232" t="s">
        <v>22</v>
      </c>
      <c r="F195" s="233" t="s">
        <v>710</v>
      </c>
      <c r="G195" s="234"/>
      <c r="H195" s="234"/>
      <c r="I195" s="234"/>
      <c r="J195" s="231"/>
      <c r="K195" s="235">
        <v>37</v>
      </c>
      <c r="L195" s="231"/>
      <c r="M195" s="231"/>
      <c r="N195" s="231"/>
      <c r="O195" s="231"/>
      <c r="P195" s="231"/>
      <c r="Q195" s="231"/>
      <c r="R195" s="236"/>
      <c r="T195" s="237"/>
      <c r="U195" s="231"/>
      <c r="V195" s="231"/>
      <c r="W195" s="231"/>
      <c r="X195" s="231"/>
      <c r="Y195" s="231"/>
      <c r="Z195" s="231"/>
      <c r="AA195" s="238"/>
      <c r="AT195" s="239" t="s">
        <v>182</v>
      </c>
      <c r="AU195" s="239" t="s">
        <v>130</v>
      </c>
      <c r="AV195" s="10" t="s">
        <v>130</v>
      </c>
      <c r="AW195" s="10" t="s">
        <v>36</v>
      </c>
      <c r="AX195" s="10" t="s">
        <v>79</v>
      </c>
      <c r="AY195" s="239" t="s">
        <v>174</v>
      </c>
    </row>
    <row r="196" s="10" customFormat="1" ht="16.5" customHeight="1">
      <c r="B196" s="230"/>
      <c r="C196" s="231"/>
      <c r="D196" s="231"/>
      <c r="E196" s="232" t="s">
        <v>22</v>
      </c>
      <c r="F196" s="240" t="s">
        <v>711</v>
      </c>
      <c r="G196" s="231"/>
      <c r="H196" s="231"/>
      <c r="I196" s="231"/>
      <c r="J196" s="231"/>
      <c r="K196" s="235">
        <v>780</v>
      </c>
      <c r="L196" s="231"/>
      <c r="M196" s="231"/>
      <c r="N196" s="231"/>
      <c r="O196" s="231"/>
      <c r="P196" s="231"/>
      <c r="Q196" s="231"/>
      <c r="R196" s="236"/>
      <c r="T196" s="237"/>
      <c r="U196" s="231"/>
      <c r="V196" s="231"/>
      <c r="W196" s="231"/>
      <c r="X196" s="231"/>
      <c r="Y196" s="231"/>
      <c r="Z196" s="231"/>
      <c r="AA196" s="238"/>
      <c r="AT196" s="239" t="s">
        <v>182</v>
      </c>
      <c r="AU196" s="239" t="s">
        <v>130</v>
      </c>
      <c r="AV196" s="10" t="s">
        <v>130</v>
      </c>
      <c r="AW196" s="10" t="s">
        <v>36</v>
      </c>
      <c r="AX196" s="10" t="s">
        <v>79</v>
      </c>
      <c r="AY196" s="239" t="s">
        <v>174</v>
      </c>
    </row>
    <row r="197" s="1" customFormat="1" ht="49.92" customHeight="1">
      <c r="B197" s="46"/>
      <c r="C197" s="47"/>
      <c r="D197" s="207" t="s">
        <v>536</v>
      </c>
      <c r="E197" s="47"/>
      <c r="F197" s="47"/>
      <c r="G197" s="47"/>
      <c r="H197" s="47"/>
      <c r="I197" s="47"/>
      <c r="J197" s="47"/>
      <c r="K197" s="47"/>
      <c r="L197" s="47"/>
      <c r="M197" s="47"/>
      <c r="N197" s="208">
        <f>BK197</f>
        <v>0</v>
      </c>
      <c r="O197" s="178"/>
      <c r="P197" s="178"/>
      <c r="Q197" s="178"/>
      <c r="R197" s="48"/>
      <c r="T197" s="193"/>
      <c r="U197" s="72"/>
      <c r="V197" s="72"/>
      <c r="W197" s="72"/>
      <c r="X197" s="72"/>
      <c r="Y197" s="72"/>
      <c r="Z197" s="72"/>
      <c r="AA197" s="74"/>
      <c r="AT197" s="22" t="s">
        <v>78</v>
      </c>
      <c r="AU197" s="22" t="s">
        <v>79</v>
      </c>
      <c r="AY197" s="22" t="s">
        <v>537</v>
      </c>
      <c r="BK197" s="142">
        <v>0</v>
      </c>
    </row>
    <row r="198" s="1" customFormat="1" ht="6.96" customHeight="1">
      <c r="B198" s="75"/>
      <c r="C198" s="76"/>
      <c r="D198" s="76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7"/>
    </row>
  </sheetData>
  <sheetProtection sheet="1" formatColumns="0" formatRows="0" objects="1" scenarios="1" spinCount="10" saltValue="Ez+F33wUD2uEKHr6+BHT6FyxFKq2xaRpw5czuW5F7N+2k+nCZIHuatsK37K8m5/0BMZYG8mxF+hfCPIJUtHvGw==" hashValue="oeaGiAMue2IOuuhYjrhmnQ60gR2h2VcCW5abXC7AApRopPBNTh5sk82ECD4pox6fMpWiXXDdZgp77DsK58hBPw==" algorithmName="SHA-512" password="CC35"/>
  <mergeCells count="235">
    <mergeCell ref="L181:M181"/>
    <mergeCell ref="L179:M179"/>
    <mergeCell ref="L174:M174"/>
    <mergeCell ref="L175:M175"/>
    <mergeCell ref="L176:M176"/>
    <mergeCell ref="L178:M178"/>
    <mergeCell ref="L180:M180"/>
    <mergeCell ref="L182:M182"/>
    <mergeCell ref="L183:M183"/>
    <mergeCell ref="L184:M184"/>
    <mergeCell ref="L186:M186"/>
    <mergeCell ref="L189:M189"/>
    <mergeCell ref="L190:M190"/>
    <mergeCell ref="L191:M191"/>
    <mergeCell ref="L192:M192"/>
    <mergeCell ref="L194:M194"/>
    <mergeCell ref="F187:I187"/>
    <mergeCell ref="F186:I186"/>
    <mergeCell ref="F188:I188"/>
    <mergeCell ref="F189:I189"/>
    <mergeCell ref="F190:I190"/>
    <mergeCell ref="F191:I191"/>
    <mergeCell ref="F192:I192"/>
    <mergeCell ref="F194:I194"/>
    <mergeCell ref="F195:I195"/>
    <mergeCell ref="F196:I196"/>
    <mergeCell ref="F164:I164"/>
    <mergeCell ref="F165:I165"/>
    <mergeCell ref="L164:M164"/>
    <mergeCell ref="N164:Q164"/>
    <mergeCell ref="L165:M165"/>
    <mergeCell ref="N165:Q165"/>
    <mergeCell ref="L166:M166"/>
    <mergeCell ref="N166:Q166"/>
    <mergeCell ref="N168:Q168"/>
    <mergeCell ref="N169:Q169"/>
    <mergeCell ref="N163:Q163"/>
    <mergeCell ref="N167:Q167"/>
    <mergeCell ref="F166:I166"/>
    <mergeCell ref="L168:M168"/>
    <mergeCell ref="L169:M169"/>
    <mergeCell ref="N190:Q190"/>
    <mergeCell ref="N189:Q189"/>
    <mergeCell ref="N191:Q191"/>
    <mergeCell ref="N192:Q192"/>
    <mergeCell ref="N194:Q194"/>
    <mergeCell ref="N193:Q193"/>
    <mergeCell ref="N197:Q197"/>
    <mergeCell ref="F168:I168"/>
    <mergeCell ref="F175:I175"/>
    <mergeCell ref="F171:I171"/>
    <mergeCell ref="F169:I169"/>
    <mergeCell ref="F172:I172"/>
    <mergeCell ref="F173:I173"/>
    <mergeCell ref="F174:I174"/>
    <mergeCell ref="F176:I176"/>
    <mergeCell ref="F178:I178"/>
    <mergeCell ref="F179:I179"/>
    <mergeCell ref="F180:I180"/>
    <mergeCell ref="F181:I181"/>
    <mergeCell ref="F182:I182"/>
    <mergeCell ref="F183:I183"/>
    <mergeCell ref="F184:I184"/>
    <mergeCell ref="N186:Q186"/>
    <mergeCell ref="N177:Q177"/>
    <mergeCell ref="N185:Q185"/>
    <mergeCell ref="N170:Q170"/>
    <mergeCell ref="L171:M171"/>
    <mergeCell ref="N171:Q171"/>
    <mergeCell ref="L172:M172"/>
    <mergeCell ref="N172:Q172"/>
    <mergeCell ref="N174:Q174"/>
    <mergeCell ref="N175:Q175"/>
    <mergeCell ref="N176:Q176"/>
    <mergeCell ref="N178:Q178"/>
    <mergeCell ref="N179:Q179"/>
    <mergeCell ref="N180:Q180"/>
    <mergeCell ref="N181:Q181"/>
    <mergeCell ref="N182:Q182"/>
    <mergeCell ref="N183:Q183"/>
    <mergeCell ref="N184:Q184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D108:H108"/>
    <mergeCell ref="D106:H106"/>
    <mergeCell ref="D107:H107"/>
    <mergeCell ref="D109:H109"/>
    <mergeCell ref="D110:H110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N106:Q106"/>
    <mergeCell ref="N107:Q107"/>
    <mergeCell ref="N108:Q108"/>
    <mergeCell ref="N109:Q109"/>
    <mergeCell ref="N110:Q110"/>
    <mergeCell ref="N111:Q111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N130:Q130"/>
    <mergeCell ref="N131:Q131"/>
    <mergeCell ref="N132:Q132"/>
    <mergeCell ref="F133:I133"/>
    <mergeCell ref="F134:I134"/>
    <mergeCell ref="L133:M133"/>
    <mergeCell ref="N133:Q133"/>
    <mergeCell ref="L134:M134"/>
    <mergeCell ref="N134:Q134"/>
    <mergeCell ref="L135:M135"/>
    <mergeCell ref="N135:Q135"/>
    <mergeCell ref="L136:M136"/>
    <mergeCell ref="N136:Q136"/>
    <mergeCell ref="L137:M137"/>
    <mergeCell ref="N137:Q137"/>
    <mergeCell ref="L138:M138"/>
    <mergeCell ref="N138:Q138"/>
    <mergeCell ref="F135:I135"/>
    <mergeCell ref="F138:I138"/>
    <mergeCell ref="F137:I137"/>
    <mergeCell ref="F136:I136"/>
    <mergeCell ref="F140:I140"/>
    <mergeCell ref="L140:M140"/>
    <mergeCell ref="N140:Q140"/>
    <mergeCell ref="F141:I141"/>
    <mergeCell ref="L141:M141"/>
    <mergeCell ref="N141:Q141"/>
    <mergeCell ref="N139:Q139"/>
    <mergeCell ref="F142:I142"/>
    <mergeCell ref="F145:I145"/>
    <mergeCell ref="F144:I144"/>
    <mergeCell ref="L144:M144"/>
    <mergeCell ref="N144:Q144"/>
    <mergeCell ref="L145:M145"/>
    <mergeCell ref="N145:Q145"/>
    <mergeCell ref="F146:I146"/>
    <mergeCell ref="L146:M146"/>
    <mergeCell ref="N146:Q146"/>
    <mergeCell ref="L147:M147"/>
    <mergeCell ref="N147:Q147"/>
    <mergeCell ref="N143:Q143"/>
    <mergeCell ref="F147:I147"/>
    <mergeCell ref="F150:I150"/>
    <mergeCell ref="F149:I149"/>
    <mergeCell ref="L149:M149"/>
    <mergeCell ref="N149:Q149"/>
    <mergeCell ref="L150:M150"/>
    <mergeCell ref="N150:Q150"/>
    <mergeCell ref="F151:I151"/>
    <mergeCell ref="L151:M151"/>
    <mergeCell ref="N151:Q151"/>
    <mergeCell ref="N148:Q148"/>
    <mergeCell ref="F153:I153"/>
    <mergeCell ref="L153:M153"/>
    <mergeCell ref="N153:Q153"/>
    <mergeCell ref="N152:Q152"/>
    <mergeCell ref="N154:Q154"/>
    <mergeCell ref="F156:I156"/>
    <mergeCell ref="F157:I157"/>
    <mergeCell ref="L156:M156"/>
    <mergeCell ref="N156:Q156"/>
    <mergeCell ref="L157:M157"/>
    <mergeCell ref="N157:Q157"/>
    <mergeCell ref="N155:Q155"/>
    <mergeCell ref="N158:Q158"/>
    <mergeCell ref="F159:I159"/>
    <mergeCell ref="L159:M159"/>
    <mergeCell ref="N159:Q159"/>
    <mergeCell ref="L160:M160"/>
    <mergeCell ref="N160:Q160"/>
    <mergeCell ref="L161:M161"/>
    <mergeCell ref="N161:Q161"/>
    <mergeCell ref="L162:M162"/>
    <mergeCell ref="N162:Q162"/>
    <mergeCell ref="F160:I160"/>
    <mergeCell ref="F162:I162"/>
    <mergeCell ref="F161:I161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100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712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N105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(SUM(BE105:BE112)+SUM(BE130:BE200))</f>
        <v>0</v>
      </c>
      <c r="I32" s="47"/>
      <c r="J32" s="47"/>
      <c r="K32" s="47"/>
      <c r="L32" s="47"/>
      <c r="M32" s="162">
        <f>ROUND((SUM(BE105:BE112)+SUM(BE130:BE200)),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(SUM(BF105:BF112)+SUM(BF130:BF200))</f>
        <v>0</v>
      </c>
      <c r="I33" s="47"/>
      <c r="J33" s="47"/>
      <c r="K33" s="47"/>
      <c r="L33" s="47"/>
      <c r="M33" s="162">
        <f>ROUND((SUM(BF105:BF112)+SUM(BF130:BF200)),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(SUM(BG105:BG112)+SUM(BG130:BG200))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(SUM(BH105:BH112)+SUM(BH130:BH200))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(SUM(BI105:BI112)+SUM(BI130:BI200))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SO 01.4 - Půdorys patra na kótě 175,7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N130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141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N131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630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N132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142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N139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143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N143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144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N150</f>
        <v>0</v>
      </c>
      <c r="O93" s="182"/>
      <c r="P93" s="182"/>
      <c r="Q93" s="182"/>
      <c r="R93" s="183"/>
      <c r="T93" s="184"/>
      <c r="U93" s="184"/>
    </row>
    <row r="94" s="7" customFormat="1" ht="19.92" customHeight="1">
      <c r="B94" s="181"/>
      <c r="C94" s="182"/>
      <c r="D94" s="136" t="s">
        <v>145</v>
      </c>
      <c r="E94" s="182"/>
      <c r="F94" s="182"/>
      <c r="G94" s="182"/>
      <c r="H94" s="182"/>
      <c r="I94" s="182"/>
      <c r="J94" s="182"/>
      <c r="K94" s="182"/>
      <c r="L94" s="182"/>
      <c r="M94" s="182"/>
      <c r="N94" s="138">
        <f>N154</f>
        <v>0</v>
      </c>
      <c r="O94" s="182"/>
      <c r="P94" s="182"/>
      <c r="Q94" s="182"/>
      <c r="R94" s="183"/>
      <c r="T94" s="184"/>
      <c r="U94" s="184"/>
    </row>
    <row r="95" s="6" customFormat="1" ht="24.96" customHeight="1">
      <c r="B95" s="175"/>
      <c r="C95" s="176"/>
      <c r="D95" s="177" t="s">
        <v>146</v>
      </c>
      <c r="E95" s="176"/>
      <c r="F95" s="176"/>
      <c r="G95" s="176"/>
      <c r="H95" s="176"/>
      <c r="I95" s="176"/>
      <c r="J95" s="176"/>
      <c r="K95" s="176"/>
      <c r="L95" s="176"/>
      <c r="M95" s="176"/>
      <c r="N95" s="178">
        <f>N156</f>
        <v>0</v>
      </c>
      <c r="O95" s="176"/>
      <c r="P95" s="176"/>
      <c r="Q95" s="176"/>
      <c r="R95" s="179"/>
      <c r="T95" s="180"/>
      <c r="U95" s="180"/>
    </row>
    <row r="96" s="7" customFormat="1" ht="19.92" customHeight="1">
      <c r="B96" s="181"/>
      <c r="C96" s="182"/>
      <c r="D96" s="136" t="s">
        <v>631</v>
      </c>
      <c r="E96" s="182"/>
      <c r="F96" s="182"/>
      <c r="G96" s="182"/>
      <c r="H96" s="182"/>
      <c r="I96" s="182"/>
      <c r="J96" s="182"/>
      <c r="K96" s="182"/>
      <c r="L96" s="182"/>
      <c r="M96" s="182"/>
      <c r="N96" s="138">
        <f>N157</f>
        <v>0</v>
      </c>
      <c r="O96" s="182"/>
      <c r="P96" s="182"/>
      <c r="Q96" s="182"/>
      <c r="R96" s="183"/>
      <c r="T96" s="184"/>
      <c r="U96" s="184"/>
    </row>
    <row r="97" s="7" customFormat="1" ht="19.92" customHeight="1">
      <c r="B97" s="181"/>
      <c r="C97" s="182"/>
      <c r="D97" s="136" t="s">
        <v>149</v>
      </c>
      <c r="E97" s="182"/>
      <c r="F97" s="182"/>
      <c r="G97" s="182"/>
      <c r="H97" s="182"/>
      <c r="I97" s="182"/>
      <c r="J97" s="182"/>
      <c r="K97" s="182"/>
      <c r="L97" s="182"/>
      <c r="M97" s="182"/>
      <c r="N97" s="138">
        <f>N160</f>
        <v>0</v>
      </c>
      <c r="O97" s="182"/>
      <c r="P97" s="182"/>
      <c r="Q97" s="182"/>
      <c r="R97" s="183"/>
      <c r="T97" s="184"/>
      <c r="U97" s="184"/>
    </row>
    <row r="98" s="7" customFormat="1" ht="19.92" customHeight="1">
      <c r="B98" s="181"/>
      <c r="C98" s="182"/>
      <c r="D98" s="136" t="s">
        <v>539</v>
      </c>
      <c r="E98" s="182"/>
      <c r="F98" s="182"/>
      <c r="G98" s="182"/>
      <c r="H98" s="182"/>
      <c r="I98" s="182"/>
      <c r="J98" s="182"/>
      <c r="K98" s="182"/>
      <c r="L98" s="182"/>
      <c r="M98" s="182"/>
      <c r="N98" s="138">
        <f>N165</f>
        <v>0</v>
      </c>
      <c r="O98" s="182"/>
      <c r="P98" s="182"/>
      <c r="Q98" s="182"/>
      <c r="R98" s="183"/>
      <c r="T98" s="184"/>
      <c r="U98" s="184"/>
    </row>
    <row r="99" s="7" customFormat="1" ht="19.92" customHeight="1">
      <c r="B99" s="181"/>
      <c r="C99" s="182"/>
      <c r="D99" s="136" t="s">
        <v>540</v>
      </c>
      <c r="E99" s="182"/>
      <c r="F99" s="182"/>
      <c r="G99" s="182"/>
      <c r="H99" s="182"/>
      <c r="I99" s="182"/>
      <c r="J99" s="182"/>
      <c r="K99" s="182"/>
      <c r="L99" s="182"/>
      <c r="M99" s="182"/>
      <c r="N99" s="138">
        <f>N169</f>
        <v>0</v>
      </c>
      <c r="O99" s="182"/>
      <c r="P99" s="182"/>
      <c r="Q99" s="182"/>
      <c r="R99" s="183"/>
      <c r="T99" s="184"/>
      <c r="U99" s="184"/>
    </row>
    <row r="100" s="7" customFormat="1" ht="19.92" customHeight="1">
      <c r="B100" s="181"/>
      <c r="C100" s="182"/>
      <c r="D100" s="136" t="s">
        <v>541</v>
      </c>
      <c r="E100" s="182"/>
      <c r="F100" s="182"/>
      <c r="G100" s="182"/>
      <c r="H100" s="182"/>
      <c r="I100" s="182"/>
      <c r="J100" s="182"/>
      <c r="K100" s="182"/>
      <c r="L100" s="182"/>
      <c r="M100" s="182"/>
      <c r="N100" s="138">
        <f>N172</f>
        <v>0</v>
      </c>
      <c r="O100" s="182"/>
      <c r="P100" s="182"/>
      <c r="Q100" s="182"/>
      <c r="R100" s="183"/>
      <c r="T100" s="184"/>
      <c r="U100" s="184"/>
    </row>
    <row r="101" s="7" customFormat="1" ht="19.92" customHeight="1">
      <c r="B101" s="181"/>
      <c r="C101" s="182"/>
      <c r="D101" s="136" t="s">
        <v>542</v>
      </c>
      <c r="E101" s="182"/>
      <c r="F101" s="182"/>
      <c r="G101" s="182"/>
      <c r="H101" s="182"/>
      <c r="I101" s="182"/>
      <c r="J101" s="182"/>
      <c r="K101" s="182"/>
      <c r="L101" s="182"/>
      <c r="M101" s="182"/>
      <c r="N101" s="138">
        <f>N178</f>
        <v>0</v>
      </c>
      <c r="O101" s="182"/>
      <c r="P101" s="182"/>
      <c r="Q101" s="182"/>
      <c r="R101" s="183"/>
      <c r="T101" s="184"/>
      <c r="U101" s="184"/>
    </row>
    <row r="102" s="7" customFormat="1" ht="19.92" customHeight="1">
      <c r="B102" s="181"/>
      <c r="C102" s="182"/>
      <c r="D102" s="136" t="s">
        <v>151</v>
      </c>
      <c r="E102" s="182"/>
      <c r="F102" s="182"/>
      <c r="G102" s="182"/>
      <c r="H102" s="182"/>
      <c r="I102" s="182"/>
      <c r="J102" s="182"/>
      <c r="K102" s="182"/>
      <c r="L102" s="182"/>
      <c r="M102" s="182"/>
      <c r="N102" s="138">
        <f>N186</f>
        <v>0</v>
      </c>
      <c r="O102" s="182"/>
      <c r="P102" s="182"/>
      <c r="Q102" s="182"/>
      <c r="R102" s="183"/>
      <c r="T102" s="184"/>
      <c r="U102" s="184"/>
    </row>
    <row r="103" s="7" customFormat="1" ht="19.92" customHeight="1">
      <c r="B103" s="181"/>
      <c r="C103" s="182"/>
      <c r="D103" s="136" t="s">
        <v>543</v>
      </c>
      <c r="E103" s="182"/>
      <c r="F103" s="182"/>
      <c r="G103" s="182"/>
      <c r="H103" s="182"/>
      <c r="I103" s="182"/>
      <c r="J103" s="182"/>
      <c r="K103" s="182"/>
      <c r="L103" s="182"/>
      <c r="M103" s="182"/>
      <c r="N103" s="138">
        <f>N197</f>
        <v>0</v>
      </c>
      <c r="O103" s="182"/>
      <c r="P103" s="182"/>
      <c r="Q103" s="182"/>
      <c r="R103" s="183"/>
      <c r="T103" s="184"/>
      <c r="U103" s="184"/>
    </row>
    <row r="104" s="1" customFormat="1" ht="21.84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8"/>
      <c r="T104" s="171"/>
      <c r="U104" s="171"/>
    </row>
    <row r="105" s="1" customFormat="1" ht="29.28" customHeight="1">
      <c r="B105" s="46"/>
      <c r="C105" s="173" t="s">
        <v>152</v>
      </c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174">
        <f>ROUND(N106+N107+N108+N109+N110+N111,2)</f>
        <v>0</v>
      </c>
      <c r="O105" s="185"/>
      <c r="P105" s="185"/>
      <c r="Q105" s="185"/>
      <c r="R105" s="48"/>
      <c r="T105" s="186"/>
      <c r="U105" s="187" t="s">
        <v>43</v>
      </c>
    </row>
    <row r="106" s="1" customFormat="1" ht="18" customHeight="1">
      <c r="B106" s="46"/>
      <c r="C106" s="47"/>
      <c r="D106" s="143" t="s">
        <v>153</v>
      </c>
      <c r="E106" s="136"/>
      <c r="F106" s="136"/>
      <c r="G106" s="136"/>
      <c r="H106" s="136"/>
      <c r="I106" s="47"/>
      <c r="J106" s="47"/>
      <c r="K106" s="47"/>
      <c r="L106" s="47"/>
      <c r="M106" s="47"/>
      <c r="N106" s="137">
        <f>ROUND(N88*T106,2)</f>
        <v>0</v>
      </c>
      <c r="O106" s="138"/>
      <c r="P106" s="138"/>
      <c r="Q106" s="138"/>
      <c r="R106" s="48"/>
      <c r="S106" s="188"/>
      <c r="T106" s="189"/>
      <c r="U106" s="190" t="s">
        <v>44</v>
      </c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91" t="s">
        <v>113</v>
      </c>
      <c r="AZ106" s="188"/>
      <c r="BA106" s="188"/>
      <c r="BB106" s="188"/>
      <c r="BC106" s="188"/>
      <c r="BD106" s="188"/>
      <c r="BE106" s="192">
        <f>IF(U106="základní",N106,0)</f>
        <v>0</v>
      </c>
      <c r="BF106" s="192">
        <f>IF(U106="snížená",N106,0)</f>
        <v>0</v>
      </c>
      <c r="BG106" s="192">
        <f>IF(U106="zákl. přenesená",N106,0)</f>
        <v>0</v>
      </c>
      <c r="BH106" s="192">
        <f>IF(U106="sníž. přenesená",N106,0)</f>
        <v>0</v>
      </c>
      <c r="BI106" s="192">
        <f>IF(U106="nulová",N106,0)</f>
        <v>0</v>
      </c>
      <c r="BJ106" s="191" t="s">
        <v>87</v>
      </c>
      <c r="BK106" s="188"/>
      <c r="BL106" s="188"/>
      <c r="BM106" s="188"/>
    </row>
    <row r="107" s="1" customFormat="1" ht="18" customHeight="1">
      <c r="B107" s="46"/>
      <c r="C107" s="47"/>
      <c r="D107" s="143" t="s">
        <v>154</v>
      </c>
      <c r="E107" s="136"/>
      <c r="F107" s="136"/>
      <c r="G107" s="136"/>
      <c r="H107" s="136"/>
      <c r="I107" s="47"/>
      <c r="J107" s="47"/>
      <c r="K107" s="47"/>
      <c r="L107" s="47"/>
      <c r="M107" s="47"/>
      <c r="N107" s="137">
        <f>ROUND(N88*T107,2)</f>
        <v>0</v>
      </c>
      <c r="O107" s="138"/>
      <c r="P107" s="138"/>
      <c r="Q107" s="138"/>
      <c r="R107" s="48"/>
      <c r="S107" s="188"/>
      <c r="T107" s="189"/>
      <c r="U107" s="190" t="s">
        <v>44</v>
      </c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91" t="s">
        <v>113</v>
      </c>
      <c r="AZ107" s="188"/>
      <c r="BA107" s="188"/>
      <c r="BB107" s="188"/>
      <c r="BC107" s="188"/>
      <c r="BD107" s="188"/>
      <c r="BE107" s="192">
        <f>IF(U107="základní",N107,0)</f>
        <v>0</v>
      </c>
      <c r="BF107" s="192">
        <f>IF(U107="snížená",N107,0)</f>
        <v>0</v>
      </c>
      <c r="BG107" s="192">
        <f>IF(U107="zákl. přenesená",N107,0)</f>
        <v>0</v>
      </c>
      <c r="BH107" s="192">
        <f>IF(U107="sníž. přenesená",N107,0)</f>
        <v>0</v>
      </c>
      <c r="BI107" s="192">
        <f>IF(U107="nulová",N107,0)</f>
        <v>0</v>
      </c>
      <c r="BJ107" s="191" t="s">
        <v>87</v>
      </c>
      <c r="BK107" s="188"/>
      <c r="BL107" s="188"/>
      <c r="BM107" s="188"/>
    </row>
    <row r="108" s="1" customFormat="1" ht="18" customHeight="1">
      <c r="B108" s="46"/>
      <c r="C108" s="47"/>
      <c r="D108" s="143" t="s">
        <v>155</v>
      </c>
      <c r="E108" s="136"/>
      <c r="F108" s="136"/>
      <c r="G108" s="136"/>
      <c r="H108" s="136"/>
      <c r="I108" s="47"/>
      <c r="J108" s="47"/>
      <c r="K108" s="47"/>
      <c r="L108" s="47"/>
      <c r="M108" s="47"/>
      <c r="N108" s="137">
        <f>ROUND(N88*T108,2)</f>
        <v>0</v>
      </c>
      <c r="O108" s="138"/>
      <c r="P108" s="138"/>
      <c r="Q108" s="138"/>
      <c r="R108" s="48"/>
      <c r="S108" s="188"/>
      <c r="T108" s="189"/>
      <c r="U108" s="190" t="s">
        <v>44</v>
      </c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91" t="s">
        <v>113</v>
      </c>
      <c r="AZ108" s="188"/>
      <c r="BA108" s="188"/>
      <c r="BB108" s="188"/>
      <c r="BC108" s="188"/>
      <c r="BD108" s="188"/>
      <c r="BE108" s="192">
        <f>IF(U108="základní",N108,0)</f>
        <v>0</v>
      </c>
      <c r="BF108" s="192">
        <f>IF(U108="snížená",N108,0)</f>
        <v>0</v>
      </c>
      <c r="BG108" s="192">
        <f>IF(U108="zákl. přenesená",N108,0)</f>
        <v>0</v>
      </c>
      <c r="BH108" s="192">
        <f>IF(U108="sníž. přenesená",N108,0)</f>
        <v>0</v>
      </c>
      <c r="BI108" s="192">
        <f>IF(U108="nulová",N108,0)</f>
        <v>0</v>
      </c>
      <c r="BJ108" s="191" t="s">
        <v>87</v>
      </c>
      <c r="BK108" s="188"/>
      <c r="BL108" s="188"/>
      <c r="BM108" s="188"/>
    </row>
    <row r="109" s="1" customFormat="1" ht="18" customHeight="1">
      <c r="B109" s="46"/>
      <c r="C109" s="47"/>
      <c r="D109" s="143" t="s">
        <v>156</v>
      </c>
      <c r="E109" s="136"/>
      <c r="F109" s="136"/>
      <c r="G109" s="136"/>
      <c r="H109" s="136"/>
      <c r="I109" s="47"/>
      <c r="J109" s="47"/>
      <c r="K109" s="47"/>
      <c r="L109" s="47"/>
      <c r="M109" s="47"/>
      <c r="N109" s="137">
        <f>ROUND(N88*T109,2)</f>
        <v>0</v>
      </c>
      <c r="O109" s="138"/>
      <c r="P109" s="138"/>
      <c r="Q109" s="138"/>
      <c r="R109" s="48"/>
      <c r="S109" s="188"/>
      <c r="T109" s="189"/>
      <c r="U109" s="190" t="s">
        <v>44</v>
      </c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91" t="s">
        <v>113</v>
      </c>
      <c r="AZ109" s="188"/>
      <c r="BA109" s="188"/>
      <c r="BB109" s="188"/>
      <c r="BC109" s="188"/>
      <c r="BD109" s="188"/>
      <c r="BE109" s="192">
        <f>IF(U109="základní",N109,0)</f>
        <v>0</v>
      </c>
      <c r="BF109" s="192">
        <f>IF(U109="snížená",N109,0)</f>
        <v>0</v>
      </c>
      <c r="BG109" s="192">
        <f>IF(U109="zákl. přenesená",N109,0)</f>
        <v>0</v>
      </c>
      <c r="BH109" s="192">
        <f>IF(U109="sníž. přenesená",N109,0)</f>
        <v>0</v>
      </c>
      <c r="BI109" s="192">
        <f>IF(U109="nulová",N109,0)</f>
        <v>0</v>
      </c>
      <c r="BJ109" s="191" t="s">
        <v>87</v>
      </c>
      <c r="BK109" s="188"/>
      <c r="BL109" s="188"/>
      <c r="BM109" s="188"/>
    </row>
    <row r="110" s="1" customFormat="1" ht="18" customHeight="1">
      <c r="B110" s="46"/>
      <c r="C110" s="47"/>
      <c r="D110" s="143" t="s">
        <v>157</v>
      </c>
      <c r="E110" s="136"/>
      <c r="F110" s="136"/>
      <c r="G110" s="136"/>
      <c r="H110" s="136"/>
      <c r="I110" s="47"/>
      <c r="J110" s="47"/>
      <c r="K110" s="47"/>
      <c r="L110" s="47"/>
      <c r="M110" s="47"/>
      <c r="N110" s="137">
        <f>ROUND(N88*T110,2)</f>
        <v>0</v>
      </c>
      <c r="O110" s="138"/>
      <c r="P110" s="138"/>
      <c r="Q110" s="138"/>
      <c r="R110" s="48"/>
      <c r="S110" s="188"/>
      <c r="T110" s="189"/>
      <c r="U110" s="190" t="s">
        <v>44</v>
      </c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91" t="s">
        <v>113</v>
      </c>
      <c r="AZ110" s="188"/>
      <c r="BA110" s="188"/>
      <c r="BB110" s="188"/>
      <c r="BC110" s="188"/>
      <c r="BD110" s="188"/>
      <c r="BE110" s="192">
        <f>IF(U110="základní",N110,0)</f>
        <v>0</v>
      </c>
      <c r="BF110" s="192">
        <f>IF(U110="snížená",N110,0)</f>
        <v>0</v>
      </c>
      <c r="BG110" s="192">
        <f>IF(U110="zákl. přenesená",N110,0)</f>
        <v>0</v>
      </c>
      <c r="BH110" s="192">
        <f>IF(U110="sníž. přenesená",N110,0)</f>
        <v>0</v>
      </c>
      <c r="BI110" s="192">
        <f>IF(U110="nulová",N110,0)</f>
        <v>0</v>
      </c>
      <c r="BJ110" s="191" t="s">
        <v>87</v>
      </c>
      <c r="BK110" s="188"/>
      <c r="BL110" s="188"/>
      <c r="BM110" s="188"/>
    </row>
    <row r="111" s="1" customFormat="1" ht="18" customHeight="1">
      <c r="B111" s="46"/>
      <c r="C111" s="47"/>
      <c r="D111" s="136" t="s">
        <v>158</v>
      </c>
      <c r="E111" s="47"/>
      <c r="F111" s="47"/>
      <c r="G111" s="47"/>
      <c r="H111" s="47"/>
      <c r="I111" s="47"/>
      <c r="J111" s="47"/>
      <c r="K111" s="47"/>
      <c r="L111" s="47"/>
      <c r="M111" s="47"/>
      <c r="N111" s="137">
        <f>ROUND(N88*T111,2)</f>
        <v>0</v>
      </c>
      <c r="O111" s="138"/>
      <c r="P111" s="138"/>
      <c r="Q111" s="138"/>
      <c r="R111" s="48"/>
      <c r="S111" s="188"/>
      <c r="T111" s="193"/>
      <c r="U111" s="194" t="s">
        <v>44</v>
      </c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91" t="s">
        <v>159</v>
      </c>
      <c r="AZ111" s="188"/>
      <c r="BA111" s="188"/>
      <c r="BB111" s="188"/>
      <c r="BC111" s="188"/>
      <c r="BD111" s="188"/>
      <c r="BE111" s="192">
        <f>IF(U111="základní",N111,0)</f>
        <v>0</v>
      </c>
      <c r="BF111" s="192">
        <f>IF(U111="snížená",N111,0)</f>
        <v>0</v>
      </c>
      <c r="BG111" s="192">
        <f>IF(U111="zákl. přenesená",N111,0)</f>
        <v>0</v>
      </c>
      <c r="BH111" s="192">
        <f>IF(U111="sníž. přenesená",N111,0)</f>
        <v>0</v>
      </c>
      <c r="BI111" s="192">
        <f>IF(U111="nulová",N111,0)</f>
        <v>0</v>
      </c>
      <c r="BJ111" s="191" t="s">
        <v>87</v>
      </c>
      <c r="BK111" s="188"/>
      <c r="BL111" s="188"/>
      <c r="BM111" s="188"/>
    </row>
    <row r="112" s="1" customForma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  <c r="T112" s="171"/>
      <c r="U112" s="171"/>
    </row>
    <row r="113" s="1" customFormat="1" ht="29.28" customHeight="1">
      <c r="B113" s="46"/>
      <c r="C113" s="150" t="s">
        <v>124</v>
      </c>
      <c r="D113" s="151"/>
      <c r="E113" s="151"/>
      <c r="F113" s="151"/>
      <c r="G113" s="151"/>
      <c r="H113" s="151"/>
      <c r="I113" s="151"/>
      <c r="J113" s="151"/>
      <c r="K113" s="151"/>
      <c r="L113" s="152">
        <f>ROUND(SUM(N88+N105),2)</f>
        <v>0</v>
      </c>
      <c r="M113" s="152"/>
      <c r="N113" s="152"/>
      <c r="O113" s="152"/>
      <c r="P113" s="152"/>
      <c r="Q113" s="152"/>
      <c r="R113" s="48"/>
      <c r="T113" s="171"/>
      <c r="U113" s="171"/>
    </row>
    <row r="114" s="1" customFormat="1" ht="6.96" customHeight="1"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7"/>
      <c r="T114" s="171"/>
      <c r="U114" s="171"/>
    </row>
    <row r="118" s="1" customFormat="1" ht="6.96" customHeight="1">
      <c r="B118" s="78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80"/>
    </row>
    <row r="119" s="1" customFormat="1" ht="36.96" customHeight="1">
      <c r="B119" s="46"/>
      <c r="C119" s="27" t="s">
        <v>160</v>
      </c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 ht="6.96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8"/>
    </row>
    <row r="121" s="1" customFormat="1" ht="30" customHeight="1">
      <c r="B121" s="46"/>
      <c r="C121" s="38" t="s">
        <v>19</v>
      </c>
      <c r="D121" s="47"/>
      <c r="E121" s="47"/>
      <c r="F121" s="155" t="str">
        <f>F6</f>
        <v>VD_Nove_Mlyny_oprava_stavebni_casti_objektu_MVE_I_etapa</v>
      </c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47"/>
      <c r="R121" s="48"/>
    </row>
    <row r="122" s="1" customFormat="1" ht="36.96" customHeight="1">
      <c r="B122" s="46"/>
      <c r="C122" s="85" t="s">
        <v>132</v>
      </c>
      <c r="D122" s="47"/>
      <c r="E122" s="47"/>
      <c r="F122" s="87" t="str">
        <f>F7</f>
        <v>SO 01.4 - Půdorys patra na kótě 175,7</v>
      </c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8"/>
    </row>
    <row r="123" s="1" customFormat="1" ht="6.96" customHeight="1"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8"/>
    </row>
    <row r="124" s="1" customFormat="1" ht="18" customHeight="1">
      <c r="B124" s="46"/>
      <c r="C124" s="38" t="s">
        <v>24</v>
      </c>
      <c r="D124" s="47"/>
      <c r="E124" s="47"/>
      <c r="F124" s="33" t="str">
        <f>F9</f>
        <v>Nové Mlýny</v>
      </c>
      <c r="G124" s="47"/>
      <c r="H124" s="47"/>
      <c r="I124" s="47"/>
      <c r="J124" s="47"/>
      <c r="K124" s="38" t="s">
        <v>26</v>
      </c>
      <c r="L124" s="47"/>
      <c r="M124" s="90" t="str">
        <f>IF(O9="","",O9)</f>
        <v>30. 11. 2018</v>
      </c>
      <c r="N124" s="90"/>
      <c r="O124" s="90"/>
      <c r="P124" s="90"/>
      <c r="Q124" s="47"/>
      <c r="R124" s="48"/>
    </row>
    <row r="125" s="1" customFormat="1" ht="6.96" customHeight="1"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8"/>
    </row>
    <row r="126" s="1" customFormat="1">
      <c r="B126" s="46"/>
      <c r="C126" s="38" t="s">
        <v>28</v>
      </c>
      <c r="D126" s="47"/>
      <c r="E126" s="47"/>
      <c r="F126" s="33" t="str">
        <f>E12</f>
        <v>Povodí Moravy, s.p.</v>
      </c>
      <c r="G126" s="47"/>
      <c r="H126" s="47"/>
      <c r="I126" s="47"/>
      <c r="J126" s="47"/>
      <c r="K126" s="38" t="s">
        <v>34</v>
      </c>
      <c r="L126" s="47"/>
      <c r="M126" s="33" t="str">
        <f>E18</f>
        <v>ing. Jan Hladiš</v>
      </c>
      <c r="N126" s="33"/>
      <c r="O126" s="33"/>
      <c r="P126" s="33"/>
      <c r="Q126" s="33"/>
      <c r="R126" s="48"/>
    </row>
    <row r="127" s="1" customFormat="1" ht="14.4" customHeight="1">
      <c r="B127" s="46"/>
      <c r="C127" s="38" t="s">
        <v>32</v>
      </c>
      <c r="D127" s="47"/>
      <c r="E127" s="47"/>
      <c r="F127" s="33" t="str">
        <f>IF(E15="","",E15)</f>
        <v>bude určen výběrem</v>
      </c>
      <c r="G127" s="47"/>
      <c r="H127" s="47"/>
      <c r="I127" s="47"/>
      <c r="J127" s="47"/>
      <c r="K127" s="38" t="s">
        <v>37</v>
      </c>
      <c r="L127" s="47"/>
      <c r="M127" s="33" t="str">
        <f>E21</f>
        <v xml:space="preserve"> </v>
      </c>
      <c r="N127" s="33"/>
      <c r="O127" s="33"/>
      <c r="P127" s="33"/>
      <c r="Q127" s="33"/>
      <c r="R127" s="48"/>
    </row>
    <row r="128" s="1" customFormat="1" ht="10.32" customHeight="1"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8"/>
    </row>
    <row r="129" s="8" customFormat="1" ht="29.28" customHeight="1">
      <c r="B129" s="195"/>
      <c r="C129" s="196" t="s">
        <v>161</v>
      </c>
      <c r="D129" s="197" t="s">
        <v>162</v>
      </c>
      <c r="E129" s="197" t="s">
        <v>61</v>
      </c>
      <c r="F129" s="197" t="s">
        <v>163</v>
      </c>
      <c r="G129" s="197"/>
      <c r="H129" s="197"/>
      <c r="I129" s="197"/>
      <c r="J129" s="197" t="s">
        <v>164</v>
      </c>
      <c r="K129" s="197" t="s">
        <v>165</v>
      </c>
      <c r="L129" s="197" t="s">
        <v>166</v>
      </c>
      <c r="M129" s="197"/>
      <c r="N129" s="197" t="s">
        <v>138</v>
      </c>
      <c r="O129" s="197"/>
      <c r="P129" s="197"/>
      <c r="Q129" s="198"/>
      <c r="R129" s="199"/>
      <c r="T129" s="106" t="s">
        <v>167</v>
      </c>
      <c r="U129" s="107" t="s">
        <v>43</v>
      </c>
      <c r="V129" s="107" t="s">
        <v>168</v>
      </c>
      <c r="W129" s="107" t="s">
        <v>169</v>
      </c>
      <c r="X129" s="107" t="s">
        <v>170</v>
      </c>
      <c r="Y129" s="107" t="s">
        <v>171</v>
      </c>
      <c r="Z129" s="107" t="s">
        <v>172</v>
      </c>
      <c r="AA129" s="108" t="s">
        <v>173</v>
      </c>
    </row>
    <row r="130" s="1" customFormat="1" ht="29.28" customHeight="1">
      <c r="B130" s="46"/>
      <c r="C130" s="110" t="s">
        <v>135</v>
      </c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200">
        <f>BK130</f>
        <v>0</v>
      </c>
      <c r="O130" s="201"/>
      <c r="P130" s="201"/>
      <c r="Q130" s="201"/>
      <c r="R130" s="48"/>
      <c r="T130" s="109"/>
      <c r="U130" s="67"/>
      <c r="V130" s="67"/>
      <c r="W130" s="202">
        <f>W131+W156+W201</f>
        <v>0</v>
      </c>
      <c r="X130" s="67"/>
      <c r="Y130" s="202">
        <f>Y131+Y156+Y201</f>
        <v>23.351665999999994</v>
      </c>
      <c r="Z130" s="67"/>
      <c r="AA130" s="203">
        <f>AA131+AA156+AA201</f>
        <v>40.798400000000001</v>
      </c>
      <c r="AT130" s="22" t="s">
        <v>78</v>
      </c>
      <c r="AU130" s="22" t="s">
        <v>140</v>
      </c>
      <c r="BK130" s="204">
        <f>BK131+BK156+BK201</f>
        <v>0</v>
      </c>
    </row>
    <row r="131" s="9" customFormat="1" ht="37.44001" customHeight="1">
      <c r="B131" s="205"/>
      <c r="C131" s="206"/>
      <c r="D131" s="207" t="s">
        <v>141</v>
      </c>
      <c r="E131" s="207"/>
      <c r="F131" s="207"/>
      <c r="G131" s="207"/>
      <c r="H131" s="207"/>
      <c r="I131" s="207"/>
      <c r="J131" s="207"/>
      <c r="K131" s="207"/>
      <c r="L131" s="207"/>
      <c r="M131" s="207"/>
      <c r="N131" s="208">
        <f>BK131</f>
        <v>0</v>
      </c>
      <c r="O131" s="178"/>
      <c r="P131" s="178"/>
      <c r="Q131" s="178"/>
      <c r="R131" s="209"/>
      <c r="T131" s="210"/>
      <c r="U131" s="206"/>
      <c r="V131" s="206"/>
      <c r="W131" s="211">
        <f>W132+W139+W143+W150+W154</f>
        <v>0</v>
      </c>
      <c r="X131" s="206"/>
      <c r="Y131" s="211">
        <f>Y132+Y139+Y143+Y150+Y154</f>
        <v>18.671355999999996</v>
      </c>
      <c r="Z131" s="206"/>
      <c r="AA131" s="212">
        <f>AA132+AA139+AA143+AA150+AA154</f>
        <v>37.488</v>
      </c>
      <c r="AR131" s="213" t="s">
        <v>87</v>
      </c>
      <c r="AT131" s="214" t="s">
        <v>78</v>
      </c>
      <c r="AU131" s="214" t="s">
        <v>79</v>
      </c>
      <c r="AY131" s="213" t="s">
        <v>174</v>
      </c>
      <c r="BK131" s="215">
        <f>BK132+BK139+BK143+BK150+BK154</f>
        <v>0</v>
      </c>
    </row>
    <row r="132" s="9" customFormat="1" ht="19.92" customHeight="1">
      <c r="B132" s="205"/>
      <c r="C132" s="206"/>
      <c r="D132" s="216" t="s">
        <v>630</v>
      </c>
      <c r="E132" s="216"/>
      <c r="F132" s="216"/>
      <c r="G132" s="216"/>
      <c r="H132" s="216"/>
      <c r="I132" s="216"/>
      <c r="J132" s="216"/>
      <c r="K132" s="216"/>
      <c r="L132" s="216"/>
      <c r="M132" s="216"/>
      <c r="N132" s="217">
        <f>BK132</f>
        <v>0</v>
      </c>
      <c r="O132" s="218"/>
      <c r="P132" s="218"/>
      <c r="Q132" s="218"/>
      <c r="R132" s="209"/>
      <c r="T132" s="210"/>
      <c r="U132" s="206"/>
      <c r="V132" s="206"/>
      <c r="W132" s="211">
        <f>SUM(W133:W138)</f>
        <v>0</v>
      </c>
      <c r="X132" s="206"/>
      <c r="Y132" s="211">
        <f>SUM(Y133:Y138)</f>
        <v>10.407859999999999</v>
      </c>
      <c r="Z132" s="206"/>
      <c r="AA132" s="212">
        <f>SUM(AA133:AA138)</f>
        <v>0</v>
      </c>
      <c r="AR132" s="213" t="s">
        <v>87</v>
      </c>
      <c r="AT132" s="214" t="s">
        <v>78</v>
      </c>
      <c r="AU132" s="214" t="s">
        <v>87</v>
      </c>
      <c r="AY132" s="213" t="s">
        <v>174</v>
      </c>
      <c r="BK132" s="215">
        <f>SUM(BK133:BK138)</f>
        <v>0</v>
      </c>
    </row>
    <row r="133" s="1" customFormat="1" ht="38.25" customHeight="1">
      <c r="B133" s="46"/>
      <c r="C133" s="219" t="s">
        <v>87</v>
      </c>
      <c r="D133" s="219" t="s">
        <v>175</v>
      </c>
      <c r="E133" s="220" t="s">
        <v>632</v>
      </c>
      <c r="F133" s="221" t="s">
        <v>633</v>
      </c>
      <c r="G133" s="221"/>
      <c r="H133" s="221"/>
      <c r="I133" s="221"/>
      <c r="J133" s="222" t="s">
        <v>178</v>
      </c>
      <c r="K133" s="223">
        <v>8</v>
      </c>
      <c r="L133" s="224">
        <v>0</v>
      </c>
      <c r="M133" s="225"/>
      <c r="N133" s="226">
        <f>ROUND(L133*K133,2)</f>
        <v>0</v>
      </c>
      <c r="O133" s="226"/>
      <c r="P133" s="226"/>
      <c r="Q133" s="226"/>
      <c r="R133" s="48"/>
      <c r="T133" s="227" t="s">
        <v>22</v>
      </c>
      <c r="U133" s="56" t="s">
        <v>44</v>
      </c>
      <c r="V133" s="47"/>
      <c r="W133" s="228">
        <f>V133*K133</f>
        <v>0</v>
      </c>
      <c r="X133" s="228">
        <v>0.28986000000000001</v>
      </c>
      <c r="Y133" s="228">
        <f>X133*K133</f>
        <v>2.3188800000000001</v>
      </c>
      <c r="Z133" s="228">
        <v>0</v>
      </c>
      <c r="AA133" s="229">
        <f>Z133*K133</f>
        <v>0</v>
      </c>
      <c r="AR133" s="22" t="s">
        <v>179</v>
      </c>
      <c r="AT133" s="22" t="s">
        <v>175</v>
      </c>
      <c r="AU133" s="22" t="s">
        <v>130</v>
      </c>
      <c r="AY133" s="22" t="s">
        <v>174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22" t="s">
        <v>87</v>
      </c>
      <c r="BK133" s="142">
        <f>ROUND(L133*K133,2)</f>
        <v>0</v>
      </c>
      <c r="BL133" s="22" t="s">
        <v>179</v>
      </c>
      <c r="BM133" s="22" t="s">
        <v>634</v>
      </c>
    </row>
    <row r="134" s="1" customFormat="1" ht="25.5" customHeight="1">
      <c r="B134" s="46"/>
      <c r="C134" s="219" t="s">
        <v>130</v>
      </c>
      <c r="D134" s="219" t="s">
        <v>175</v>
      </c>
      <c r="E134" s="220" t="s">
        <v>635</v>
      </c>
      <c r="F134" s="221" t="s">
        <v>636</v>
      </c>
      <c r="G134" s="221"/>
      <c r="H134" s="221"/>
      <c r="I134" s="221"/>
      <c r="J134" s="222" t="s">
        <v>178</v>
      </c>
      <c r="K134" s="223">
        <v>8</v>
      </c>
      <c r="L134" s="224">
        <v>0</v>
      </c>
      <c r="M134" s="225"/>
      <c r="N134" s="226">
        <f>ROUND(L134*K134,2)</f>
        <v>0</v>
      </c>
      <c r="O134" s="226"/>
      <c r="P134" s="226"/>
      <c r="Q134" s="226"/>
      <c r="R134" s="48"/>
      <c r="T134" s="227" t="s">
        <v>22</v>
      </c>
      <c r="U134" s="56" t="s">
        <v>44</v>
      </c>
      <c r="V134" s="47"/>
      <c r="W134" s="228">
        <f>V134*K134</f>
        <v>0</v>
      </c>
      <c r="X134" s="228">
        <v>0.26416000000000001</v>
      </c>
      <c r="Y134" s="228">
        <f>X134*K134</f>
        <v>2.11328</v>
      </c>
      <c r="Z134" s="228">
        <v>0</v>
      </c>
      <c r="AA134" s="229">
        <f>Z134*K134</f>
        <v>0</v>
      </c>
      <c r="AR134" s="22" t="s">
        <v>179</v>
      </c>
      <c r="AT134" s="22" t="s">
        <v>175</v>
      </c>
      <c r="AU134" s="22" t="s">
        <v>130</v>
      </c>
      <c r="AY134" s="22" t="s">
        <v>174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22" t="s">
        <v>87</v>
      </c>
      <c r="BK134" s="142">
        <f>ROUND(L134*K134,2)</f>
        <v>0</v>
      </c>
      <c r="BL134" s="22" t="s">
        <v>179</v>
      </c>
      <c r="BM134" s="22" t="s">
        <v>713</v>
      </c>
    </row>
    <row r="135" s="1" customFormat="1" ht="38.25" customHeight="1">
      <c r="B135" s="46"/>
      <c r="C135" s="219" t="s">
        <v>190</v>
      </c>
      <c r="D135" s="219" t="s">
        <v>175</v>
      </c>
      <c r="E135" s="220" t="s">
        <v>690</v>
      </c>
      <c r="F135" s="221" t="s">
        <v>691</v>
      </c>
      <c r="G135" s="221"/>
      <c r="H135" s="221"/>
      <c r="I135" s="221"/>
      <c r="J135" s="222" t="s">
        <v>178</v>
      </c>
      <c r="K135" s="223">
        <v>10</v>
      </c>
      <c r="L135" s="224">
        <v>0</v>
      </c>
      <c r="M135" s="225"/>
      <c r="N135" s="226">
        <f>ROUND(L135*K135,2)</f>
        <v>0</v>
      </c>
      <c r="O135" s="226"/>
      <c r="P135" s="226"/>
      <c r="Q135" s="226"/>
      <c r="R135" s="48"/>
      <c r="T135" s="227" t="s">
        <v>22</v>
      </c>
      <c r="U135" s="56" t="s">
        <v>44</v>
      </c>
      <c r="V135" s="47"/>
      <c r="W135" s="228">
        <f>V135*K135</f>
        <v>0</v>
      </c>
      <c r="X135" s="228">
        <v>0.12623999999999999</v>
      </c>
      <c r="Y135" s="228">
        <f>X135*K135</f>
        <v>1.2624</v>
      </c>
      <c r="Z135" s="228">
        <v>0</v>
      </c>
      <c r="AA135" s="229">
        <f>Z135*K135</f>
        <v>0</v>
      </c>
      <c r="AR135" s="22" t="s">
        <v>179</v>
      </c>
      <c r="AT135" s="22" t="s">
        <v>175</v>
      </c>
      <c r="AU135" s="22" t="s">
        <v>130</v>
      </c>
      <c r="AY135" s="22" t="s">
        <v>174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22" t="s">
        <v>87</v>
      </c>
      <c r="BK135" s="142">
        <f>ROUND(L135*K135,2)</f>
        <v>0</v>
      </c>
      <c r="BL135" s="22" t="s">
        <v>179</v>
      </c>
      <c r="BM135" s="22" t="s">
        <v>692</v>
      </c>
    </row>
    <row r="136" s="1" customFormat="1" ht="38.25" customHeight="1">
      <c r="B136" s="46"/>
      <c r="C136" s="219" t="s">
        <v>179</v>
      </c>
      <c r="D136" s="219" t="s">
        <v>175</v>
      </c>
      <c r="E136" s="220" t="s">
        <v>693</v>
      </c>
      <c r="F136" s="221" t="s">
        <v>694</v>
      </c>
      <c r="G136" s="221"/>
      <c r="H136" s="221"/>
      <c r="I136" s="221"/>
      <c r="J136" s="222" t="s">
        <v>178</v>
      </c>
      <c r="K136" s="223">
        <v>10</v>
      </c>
      <c r="L136" s="224">
        <v>0</v>
      </c>
      <c r="M136" s="225"/>
      <c r="N136" s="226">
        <f>ROUND(L136*K136,2)</f>
        <v>0</v>
      </c>
      <c r="O136" s="226"/>
      <c r="P136" s="226"/>
      <c r="Q136" s="226"/>
      <c r="R136" s="48"/>
      <c r="T136" s="227" t="s">
        <v>22</v>
      </c>
      <c r="U136" s="56" t="s">
        <v>44</v>
      </c>
      <c r="V136" s="47"/>
      <c r="W136" s="228">
        <f>V136*K136</f>
        <v>0</v>
      </c>
      <c r="X136" s="228">
        <v>0.12706000000000001</v>
      </c>
      <c r="Y136" s="228">
        <f>X136*K136</f>
        <v>1.2706</v>
      </c>
      <c r="Z136" s="228">
        <v>0</v>
      </c>
      <c r="AA136" s="229">
        <f>Z136*K136</f>
        <v>0</v>
      </c>
      <c r="AR136" s="22" t="s">
        <v>179</v>
      </c>
      <c r="AT136" s="22" t="s">
        <v>175</v>
      </c>
      <c r="AU136" s="22" t="s">
        <v>130</v>
      </c>
      <c r="AY136" s="22" t="s">
        <v>174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22" t="s">
        <v>87</v>
      </c>
      <c r="BK136" s="142">
        <f>ROUND(L136*K136,2)</f>
        <v>0</v>
      </c>
      <c r="BL136" s="22" t="s">
        <v>179</v>
      </c>
      <c r="BM136" s="22" t="s">
        <v>695</v>
      </c>
    </row>
    <row r="137" s="1" customFormat="1" ht="25.5" customHeight="1">
      <c r="B137" s="46"/>
      <c r="C137" s="219" t="s">
        <v>198</v>
      </c>
      <c r="D137" s="219" t="s">
        <v>175</v>
      </c>
      <c r="E137" s="220" t="s">
        <v>696</v>
      </c>
      <c r="F137" s="221" t="s">
        <v>697</v>
      </c>
      <c r="G137" s="221"/>
      <c r="H137" s="221"/>
      <c r="I137" s="221"/>
      <c r="J137" s="222" t="s">
        <v>178</v>
      </c>
      <c r="K137" s="223">
        <v>10</v>
      </c>
      <c r="L137" s="224">
        <v>0</v>
      </c>
      <c r="M137" s="225"/>
      <c r="N137" s="226">
        <f>ROUND(L137*K137,2)</f>
        <v>0</v>
      </c>
      <c r="O137" s="226"/>
      <c r="P137" s="226"/>
      <c r="Q137" s="226"/>
      <c r="R137" s="48"/>
      <c r="T137" s="227" t="s">
        <v>22</v>
      </c>
      <c r="U137" s="56" t="s">
        <v>44</v>
      </c>
      <c r="V137" s="47"/>
      <c r="W137" s="228">
        <f>V137*K137</f>
        <v>0</v>
      </c>
      <c r="X137" s="228">
        <v>0.11549</v>
      </c>
      <c r="Y137" s="228">
        <f>X137*K137</f>
        <v>1.1549</v>
      </c>
      <c r="Z137" s="228">
        <v>0</v>
      </c>
      <c r="AA137" s="229">
        <f>Z137*K137</f>
        <v>0</v>
      </c>
      <c r="AR137" s="22" t="s">
        <v>179</v>
      </c>
      <c r="AT137" s="22" t="s">
        <v>175</v>
      </c>
      <c r="AU137" s="22" t="s">
        <v>130</v>
      </c>
      <c r="AY137" s="22" t="s">
        <v>174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22" t="s">
        <v>87</v>
      </c>
      <c r="BK137" s="142">
        <f>ROUND(L137*K137,2)</f>
        <v>0</v>
      </c>
      <c r="BL137" s="22" t="s">
        <v>179</v>
      </c>
      <c r="BM137" s="22" t="s">
        <v>714</v>
      </c>
    </row>
    <row r="138" s="1" customFormat="1" ht="25.5" customHeight="1">
      <c r="B138" s="46"/>
      <c r="C138" s="219" t="s">
        <v>202</v>
      </c>
      <c r="D138" s="219" t="s">
        <v>175</v>
      </c>
      <c r="E138" s="220" t="s">
        <v>699</v>
      </c>
      <c r="F138" s="221" t="s">
        <v>700</v>
      </c>
      <c r="G138" s="221"/>
      <c r="H138" s="221"/>
      <c r="I138" s="221"/>
      <c r="J138" s="222" t="s">
        <v>178</v>
      </c>
      <c r="K138" s="223">
        <v>20</v>
      </c>
      <c r="L138" s="224">
        <v>0</v>
      </c>
      <c r="M138" s="225"/>
      <c r="N138" s="226">
        <f>ROUND(L138*K138,2)</f>
        <v>0</v>
      </c>
      <c r="O138" s="226"/>
      <c r="P138" s="226"/>
      <c r="Q138" s="226"/>
      <c r="R138" s="48"/>
      <c r="T138" s="227" t="s">
        <v>22</v>
      </c>
      <c r="U138" s="56" t="s">
        <v>44</v>
      </c>
      <c r="V138" s="47"/>
      <c r="W138" s="228">
        <f>V138*K138</f>
        <v>0</v>
      </c>
      <c r="X138" s="228">
        <v>0.11439000000000001</v>
      </c>
      <c r="Y138" s="228">
        <f>X138*K138</f>
        <v>2.2878000000000003</v>
      </c>
      <c r="Z138" s="228">
        <v>0</v>
      </c>
      <c r="AA138" s="229">
        <f>Z138*K138</f>
        <v>0</v>
      </c>
      <c r="AR138" s="22" t="s">
        <v>179</v>
      </c>
      <c r="AT138" s="22" t="s">
        <v>175</v>
      </c>
      <c r="AU138" s="22" t="s">
        <v>130</v>
      </c>
      <c r="AY138" s="22" t="s">
        <v>174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22" t="s">
        <v>87</v>
      </c>
      <c r="BK138" s="142">
        <f>ROUND(L138*K138,2)</f>
        <v>0</v>
      </c>
      <c r="BL138" s="22" t="s">
        <v>179</v>
      </c>
      <c r="BM138" s="22" t="s">
        <v>715</v>
      </c>
    </row>
    <row r="139" s="9" customFormat="1" ht="29.88" customHeight="1">
      <c r="B139" s="205"/>
      <c r="C139" s="206"/>
      <c r="D139" s="216" t="s">
        <v>142</v>
      </c>
      <c r="E139" s="216"/>
      <c r="F139" s="216"/>
      <c r="G139" s="216"/>
      <c r="H139" s="216"/>
      <c r="I139" s="216"/>
      <c r="J139" s="216"/>
      <c r="K139" s="216"/>
      <c r="L139" s="216"/>
      <c r="M139" s="216"/>
      <c r="N139" s="241">
        <f>BK139</f>
        <v>0</v>
      </c>
      <c r="O139" s="242"/>
      <c r="P139" s="242"/>
      <c r="Q139" s="242"/>
      <c r="R139" s="209"/>
      <c r="T139" s="210"/>
      <c r="U139" s="206"/>
      <c r="V139" s="206"/>
      <c r="W139" s="211">
        <f>SUM(W140:W142)</f>
        <v>0</v>
      </c>
      <c r="X139" s="206"/>
      <c r="Y139" s="211">
        <f>SUM(Y140:Y142)</f>
        <v>8.2629439999999992</v>
      </c>
      <c r="Z139" s="206"/>
      <c r="AA139" s="212">
        <f>SUM(AA140:AA142)</f>
        <v>0</v>
      </c>
      <c r="AR139" s="213" t="s">
        <v>87</v>
      </c>
      <c r="AT139" s="214" t="s">
        <v>78</v>
      </c>
      <c r="AU139" s="214" t="s">
        <v>87</v>
      </c>
      <c r="AY139" s="213" t="s">
        <v>174</v>
      </c>
      <c r="BK139" s="215">
        <f>SUM(BK140:BK142)</f>
        <v>0</v>
      </c>
    </row>
    <row r="140" s="1" customFormat="1" ht="25.5" customHeight="1">
      <c r="B140" s="46"/>
      <c r="C140" s="219" t="s">
        <v>207</v>
      </c>
      <c r="D140" s="219" t="s">
        <v>175</v>
      </c>
      <c r="E140" s="220" t="s">
        <v>544</v>
      </c>
      <c r="F140" s="221" t="s">
        <v>545</v>
      </c>
      <c r="G140" s="221"/>
      <c r="H140" s="221"/>
      <c r="I140" s="221"/>
      <c r="J140" s="222" t="s">
        <v>178</v>
      </c>
      <c r="K140" s="223">
        <v>13.800000000000001</v>
      </c>
      <c r="L140" s="224">
        <v>0</v>
      </c>
      <c r="M140" s="225"/>
      <c r="N140" s="226">
        <f>ROUND(L140*K140,2)</f>
        <v>0</v>
      </c>
      <c r="O140" s="226"/>
      <c r="P140" s="226"/>
      <c r="Q140" s="226"/>
      <c r="R140" s="48"/>
      <c r="T140" s="227" t="s">
        <v>22</v>
      </c>
      <c r="U140" s="56" t="s">
        <v>44</v>
      </c>
      <c r="V140" s="47"/>
      <c r="W140" s="228">
        <f>V140*K140</f>
        <v>0</v>
      </c>
      <c r="X140" s="228">
        <v>0.017330000000000002</v>
      </c>
      <c r="Y140" s="228">
        <f>X140*K140</f>
        <v>0.23915400000000003</v>
      </c>
      <c r="Z140" s="228">
        <v>0</v>
      </c>
      <c r="AA140" s="229">
        <f>Z140*K140</f>
        <v>0</v>
      </c>
      <c r="AR140" s="22" t="s">
        <v>179</v>
      </c>
      <c r="AT140" s="22" t="s">
        <v>175</v>
      </c>
      <c r="AU140" s="22" t="s">
        <v>130</v>
      </c>
      <c r="AY140" s="22" t="s">
        <v>174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22" t="s">
        <v>87</v>
      </c>
      <c r="BK140" s="142">
        <f>ROUND(L140*K140,2)</f>
        <v>0</v>
      </c>
      <c r="BL140" s="22" t="s">
        <v>179</v>
      </c>
      <c r="BM140" s="22" t="s">
        <v>546</v>
      </c>
    </row>
    <row r="141" s="1" customFormat="1" ht="25.5" customHeight="1">
      <c r="B141" s="46"/>
      <c r="C141" s="219" t="s">
        <v>211</v>
      </c>
      <c r="D141" s="219" t="s">
        <v>175</v>
      </c>
      <c r="E141" s="220" t="s">
        <v>638</v>
      </c>
      <c r="F141" s="221" t="s">
        <v>639</v>
      </c>
      <c r="G141" s="221"/>
      <c r="H141" s="221"/>
      <c r="I141" s="221"/>
      <c r="J141" s="222" t="s">
        <v>178</v>
      </c>
      <c r="K141" s="223">
        <v>463</v>
      </c>
      <c r="L141" s="224">
        <v>0</v>
      </c>
      <c r="M141" s="225"/>
      <c r="N141" s="226">
        <f>ROUND(L141*K141,2)</f>
        <v>0</v>
      </c>
      <c r="O141" s="226"/>
      <c r="P141" s="226"/>
      <c r="Q141" s="226"/>
      <c r="R141" s="48"/>
      <c r="T141" s="227" t="s">
        <v>22</v>
      </c>
      <c r="U141" s="56" t="s">
        <v>44</v>
      </c>
      <c r="V141" s="47"/>
      <c r="W141" s="228">
        <f>V141*K141</f>
        <v>0</v>
      </c>
      <c r="X141" s="228">
        <v>0.017330000000000002</v>
      </c>
      <c r="Y141" s="228">
        <f>X141*K141</f>
        <v>8.02379</v>
      </c>
      <c r="Z141" s="228">
        <v>0</v>
      </c>
      <c r="AA141" s="229">
        <f>Z141*K141</f>
        <v>0</v>
      </c>
      <c r="AR141" s="22" t="s">
        <v>179</v>
      </c>
      <c r="AT141" s="22" t="s">
        <v>175</v>
      </c>
      <c r="AU141" s="22" t="s">
        <v>130</v>
      </c>
      <c r="AY141" s="22" t="s">
        <v>174</v>
      </c>
      <c r="BE141" s="142">
        <f>IF(U141="základní",N141,0)</f>
        <v>0</v>
      </c>
      <c r="BF141" s="142">
        <f>IF(U141="snížená",N141,0)</f>
        <v>0</v>
      </c>
      <c r="BG141" s="142">
        <f>IF(U141="zákl. přenesená",N141,0)</f>
        <v>0</v>
      </c>
      <c r="BH141" s="142">
        <f>IF(U141="sníž. přenesená",N141,0)</f>
        <v>0</v>
      </c>
      <c r="BI141" s="142">
        <f>IF(U141="nulová",N141,0)</f>
        <v>0</v>
      </c>
      <c r="BJ141" s="22" t="s">
        <v>87</v>
      </c>
      <c r="BK141" s="142">
        <f>ROUND(L141*K141,2)</f>
        <v>0</v>
      </c>
      <c r="BL141" s="22" t="s">
        <v>179</v>
      </c>
      <c r="BM141" s="22" t="s">
        <v>640</v>
      </c>
    </row>
    <row r="142" s="10" customFormat="1" ht="16.5" customHeight="1">
      <c r="B142" s="230"/>
      <c r="C142" s="231"/>
      <c r="D142" s="231"/>
      <c r="E142" s="232" t="s">
        <v>22</v>
      </c>
      <c r="F142" s="233" t="s">
        <v>716</v>
      </c>
      <c r="G142" s="234"/>
      <c r="H142" s="234"/>
      <c r="I142" s="234"/>
      <c r="J142" s="231"/>
      <c r="K142" s="235">
        <v>463</v>
      </c>
      <c r="L142" s="231"/>
      <c r="M142" s="231"/>
      <c r="N142" s="231"/>
      <c r="O142" s="231"/>
      <c r="P142" s="231"/>
      <c r="Q142" s="231"/>
      <c r="R142" s="236"/>
      <c r="T142" s="237"/>
      <c r="U142" s="231"/>
      <c r="V142" s="231"/>
      <c r="W142" s="231"/>
      <c r="X142" s="231"/>
      <c r="Y142" s="231"/>
      <c r="Z142" s="231"/>
      <c r="AA142" s="238"/>
      <c r="AT142" s="239" t="s">
        <v>182</v>
      </c>
      <c r="AU142" s="239" t="s">
        <v>130</v>
      </c>
      <c r="AV142" s="10" t="s">
        <v>130</v>
      </c>
      <c r="AW142" s="10" t="s">
        <v>36</v>
      </c>
      <c r="AX142" s="10" t="s">
        <v>87</v>
      </c>
      <c r="AY142" s="239" t="s">
        <v>174</v>
      </c>
    </row>
    <row r="143" s="9" customFormat="1" ht="29.88" customHeight="1">
      <c r="B143" s="205"/>
      <c r="C143" s="206"/>
      <c r="D143" s="216" t="s">
        <v>143</v>
      </c>
      <c r="E143" s="216"/>
      <c r="F143" s="216"/>
      <c r="G143" s="216"/>
      <c r="H143" s="216"/>
      <c r="I143" s="216"/>
      <c r="J143" s="216"/>
      <c r="K143" s="216"/>
      <c r="L143" s="216"/>
      <c r="M143" s="216"/>
      <c r="N143" s="217">
        <f>BK143</f>
        <v>0</v>
      </c>
      <c r="O143" s="218"/>
      <c r="P143" s="218"/>
      <c r="Q143" s="218"/>
      <c r="R143" s="209"/>
      <c r="T143" s="210"/>
      <c r="U143" s="206"/>
      <c r="V143" s="206"/>
      <c r="W143" s="211">
        <f>SUM(W144:W149)</f>
        <v>0</v>
      </c>
      <c r="X143" s="206"/>
      <c r="Y143" s="211">
        <f>SUM(Y144:Y149)</f>
        <v>0.00055200000000000008</v>
      </c>
      <c r="Z143" s="206"/>
      <c r="AA143" s="212">
        <f>SUM(AA144:AA149)</f>
        <v>37.488</v>
      </c>
      <c r="AR143" s="213" t="s">
        <v>87</v>
      </c>
      <c r="AT143" s="214" t="s">
        <v>78</v>
      </c>
      <c r="AU143" s="214" t="s">
        <v>87</v>
      </c>
      <c r="AY143" s="213" t="s">
        <v>174</v>
      </c>
      <c r="BK143" s="215">
        <f>SUM(BK144:BK149)</f>
        <v>0</v>
      </c>
    </row>
    <row r="144" s="1" customFormat="1" ht="25.5" customHeight="1">
      <c r="B144" s="46"/>
      <c r="C144" s="219" t="s">
        <v>216</v>
      </c>
      <c r="D144" s="219" t="s">
        <v>175</v>
      </c>
      <c r="E144" s="220" t="s">
        <v>550</v>
      </c>
      <c r="F144" s="221" t="s">
        <v>551</v>
      </c>
      <c r="G144" s="221"/>
      <c r="H144" s="221"/>
      <c r="I144" s="221"/>
      <c r="J144" s="222" t="s">
        <v>178</v>
      </c>
      <c r="K144" s="223">
        <v>13.800000000000001</v>
      </c>
      <c r="L144" s="224">
        <v>0</v>
      </c>
      <c r="M144" s="225"/>
      <c r="N144" s="226">
        <f>ROUND(L144*K144,2)</f>
        <v>0</v>
      </c>
      <c r="O144" s="226"/>
      <c r="P144" s="226"/>
      <c r="Q144" s="226"/>
      <c r="R144" s="48"/>
      <c r="T144" s="227" t="s">
        <v>22</v>
      </c>
      <c r="U144" s="56" t="s">
        <v>44</v>
      </c>
      <c r="V144" s="47"/>
      <c r="W144" s="228">
        <f>V144*K144</f>
        <v>0</v>
      </c>
      <c r="X144" s="228">
        <v>4.0000000000000003E-05</v>
      </c>
      <c r="Y144" s="228">
        <f>X144*K144</f>
        <v>0.00055200000000000008</v>
      </c>
      <c r="Z144" s="228">
        <v>0</v>
      </c>
      <c r="AA144" s="229">
        <f>Z144*K144</f>
        <v>0</v>
      </c>
      <c r="AR144" s="22" t="s">
        <v>179</v>
      </c>
      <c r="AT144" s="22" t="s">
        <v>175</v>
      </c>
      <c r="AU144" s="22" t="s">
        <v>130</v>
      </c>
      <c r="AY144" s="22" t="s">
        <v>174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22" t="s">
        <v>87</v>
      </c>
      <c r="BK144" s="142">
        <f>ROUND(L144*K144,2)</f>
        <v>0</v>
      </c>
      <c r="BL144" s="22" t="s">
        <v>179</v>
      </c>
      <c r="BM144" s="22" t="s">
        <v>717</v>
      </c>
    </row>
    <row r="145" s="10" customFormat="1" ht="16.5" customHeight="1">
      <c r="B145" s="230"/>
      <c r="C145" s="231"/>
      <c r="D145" s="231"/>
      <c r="E145" s="232" t="s">
        <v>22</v>
      </c>
      <c r="F145" s="233" t="s">
        <v>718</v>
      </c>
      <c r="G145" s="234"/>
      <c r="H145" s="234"/>
      <c r="I145" s="234"/>
      <c r="J145" s="231"/>
      <c r="K145" s="235">
        <v>13.800000000000001</v>
      </c>
      <c r="L145" s="231"/>
      <c r="M145" s="231"/>
      <c r="N145" s="231"/>
      <c r="O145" s="231"/>
      <c r="P145" s="231"/>
      <c r="Q145" s="231"/>
      <c r="R145" s="236"/>
      <c r="T145" s="237"/>
      <c r="U145" s="231"/>
      <c r="V145" s="231"/>
      <c r="W145" s="231"/>
      <c r="X145" s="231"/>
      <c r="Y145" s="231"/>
      <c r="Z145" s="231"/>
      <c r="AA145" s="238"/>
      <c r="AT145" s="239" t="s">
        <v>182</v>
      </c>
      <c r="AU145" s="239" t="s">
        <v>130</v>
      </c>
      <c r="AV145" s="10" t="s">
        <v>130</v>
      </c>
      <c r="AW145" s="10" t="s">
        <v>36</v>
      </c>
      <c r="AX145" s="10" t="s">
        <v>87</v>
      </c>
      <c r="AY145" s="239" t="s">
        <v>174</v>
      </c>
    </row>
    <row r="146" s="1" customFormat="1" ht="25.5" customHeight="1">
      <c r="B146" s="46"/>
      <c r="C146" s="219" t="s">
        <v>220</v>
      </c>
      <c r="D146" s="219" t="s">
        <v>175</v>
      </c>
      <c r="E146" s="220" t="s">
        <v>703</v>
      </c>
      <c r="F146" s="221" t="s">
        <v>704</v>
      </c>
      <c r="G146" s="221"/>
      <c r="H146" s="221"/>
      <c r="I146" s="221"/>
      <c r="J146" s="222" t="s">
        <v>178</v>
      </c>
      <c r="K146" s="223">
        <v>50</v>
      </c>
      <c r="L146" s="224">
        <v>0</v>
      </c>
      <c r="M146" s="225"/>
      <c r="N146" s="226">
        <f>ROUND(L146*K146,2)</f>
        <v>0</v>
      </c>
      <c r="O146" s="226"/>
      <c r="P146" s="226"/>
      <c r="Q146" s="226"/>
      <c r="R146" s="48"/>
      <c r="T146" s="227" t="s">
        <v>22</v>
      </c>
      <c r="U146" s="56" t="s">
        <v>44</v>
      </c>
      <c r="V146" s="47"/>
      <c r="W146" s="228">
        <f>V146*K146</f>
        <v>0</v>
      </c>
      <c r="X146" s="228">
        <v>0</v>
      </c>
      <c r="Y146" s="228">
        <f>X146*K146</f>
        <v>0</v>
      </c>
      <c r="Z146" s="228">
        <v>0.26100000000000001</v>
      </c>
      <c r="AA146" s="229">
        <f>Z146*K146</f>
        <v>13.050000000000001</v>
      </c>
      <c r="AR146" s="22" t="s">
        <v>179</v>
      </c>
      <c r="AT146" s="22" t="s">
        <v>175</v>
      </c>
      <c r="AU146" s="22" t="s">
        <v>130</v>
      </c>
      <c r="AY146" s="22" t="s">
        <v>174</v>
      </c>
      <c r="BE146" s="142">
        <f>IF(U146="základní",N146,0)</f>
        <v>0</v>
      </c>
      <c r="BF146" s="142">
        <f>IF(U146="snížená",N146,0)</f>
        <v>0</v>
      </c>
      <c r="BG146" s="142">
        <f>IF(U146="zákl. přenesená",N146,0)</f>
        <v>0</v>
      </c>
      <c r="BH146" s="142">
        <f>IF(U146="sníž. přenesená",N146,0)</f>
        <v>0</v>
      </c>
      <c r="BI146" s="142">
        <f>IF(U146="nulová",N146,0)</f>
        <v>0</v>
      </c>
      <c r="BJ146" s="22" t="s">
        <v>87</v>
      </c>
      <c r="BK146" s="142">
        <f>ROUND(L146*K146,2)</f>
        <v>0</v>
      </c>
      <c r="BL146" s="22" t="s">
        <v>179</v>
      </c>
      <c r="BM146" s="22" t="s">
        <v>705</v>
      </c>
    </row>
    <row r="147" s="1" customFormat="1" ht="38.25" customHeight="1">
      <c r="B147" s="46"/>
      <c r="C147" s="219" t="s">
        <v>224</v>
      </c>
      <c r="D147" s="219" t="s">
        <v>175</v>
      </c>
      <c r="E147" s="220" t="s">
        <v>557</v>
      </c>
      <c r="F147" s="221" t="s">
        <v>558</v>
      </c>
      <c r="G147" s="221"/>
      <c r="H147" s="221"/>
      <c r="I147" s="221"/>
      <c r="J147" s="222" t="s">
        <v>178</v>
      </c>
      <c r="K147" s="223">
        <v>70</v>
      </c>
      <c r="L147" s="224">
        <v>0</v>
      </c>
      <c r="M147" s="225"/>
      <c r="N147" s="226">
        <f>ROUND(L147*K147,2)</f>
        <v>0</v>
      </c>
      <c r="O147" s="226"/>
      <c r="P147" s="226"/>
      <c r="Q147" s="226"/>
      <c r="R147" s="48"/>
      <c r="T147" s="227" t="s">
        <v>22</v>
      </c>
      <c r="U147" s="56" t="s">
        <v>44</v>
      </c>
      <c r="V147" s="47"/>
      <c r="W147" s="228">
        <f>V147*K147</f>
        <v>0</v>
      </c>
      <c r="X147" s="228">
        <v>0</v>
      </c>
      <c r="Y147" s="228">
        <f>X147*K147</f>
        <v>0</v>
      </c>
      <c r="Z147" s="228">
        <v>0.035000000000000003</v>
      </c>
      <c r="AA147" s="229">
        <f>Z147*K147</f>
        <v>2.4500000000000002</v>
      </c>
      <c r="AR147" s="22" t="s">
        <v>179</v>
      </c>
      <c r="AT147" s="22" t="s">
        <v>175</v>
      </c>
      <c r="AU147" s="22" t="s">
        <v>130</v>
      </c>
      <c r="AY147" s="22" t="s">
        <v>174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22" t="s">
        <v>87</v>
      </c>
      <c r="BK147" s="142">
        <f>ROUND(L147*K147,2)</f>
        <v>0</v>
      </c>
      <c r="BL147" s="22" t="s">
        <v>179</v>
      </c>
      <c r="BM147" s="22" t="s">
        <v>559</v>
      </c>
    </row>
    <row r="148" s="1" customFormat="1" ht="38.25" customHeight="1">
      <c r="B148" s="46"/>
      <c r="C148" s="219" t="s">
        <v>228</v>
      </c>
      <c r="D148" s="219" t="s">
        <v>175</v>
      </c>
      <c r="E148" s="220" t="s">
        <v>560</v>
      </c>
      <c r="F148" s="221" t="s">
        <v>561</v>
      </c>
      <c r="G148" s="221"/>
      <c r="H148" s="221"/>
      <c r="I148" s="221"/>
      <c r="J148" s="222" t="s">
        <v>178</v>
      </c>
      <c r="K148" s="223">
        <v>13.800000000000001</v>
      </c>
      <c r="L148" s="224">
        <v>0</v>
      </c>
      <c r="M148" s="225"/>
      <c r="N148" s="226">
        <f>ROUND(L148*K148,2)</f>
        <v>0</v>
      </c>
      <c r="O148" s="226"/>
      <c r="P148" s="226"/>
      <c r="Q148" s="226"/>
      <c r="R148" s="48"/>
      <c r="T148" s="227" t="s">
        <v>22</v>
      </c>
      <c r="U148" s="56" t="s">
        <v>44</v>
      </c>
      <c r="V148" s="47"/>
      <c r="W148" s="228">
        <f>V148*K148</f>
        <v>0</v>
      </c>
      <c r="X148" s="228">
        <v>0</v>
      </c>
      <c r="Y148" s="228">
        <f>X148*K148</f>
        <v>0</v>
      </c>
      <c r="Z148" s="228">
        <v>0.050000000000000003</v>
      </c>
      <c r="AA148" s="229">
        <f>Z148*K148</f>
        <v>0.69000000000000006</v>
      </c>
      <c r="AR148" s="22" t="s">
        <v>179</v>
      </c>
      <c r="AT148" s="22" t="s">
        <v>175</v>
      </c>
      <c r="AU148" s="22" t="s">
        <v>130</v>
      </c>
      <c r="AY148" s="22" t="s">
        <v>174</v>
      </c>
      <c r="BE148" s="142">
        <f>IF(U148="základní",N148,0)</f>
        <v>0</v>
      </c>
      <c r="BF148" s="142">
        <f>IF(U148="snížená",N148,0)</f>
        <v>0</v>
      </c>
      <c r="BG148" s="142">
        <f>IF(U148="zákl. přenesená",N148,0)</f>
        <v>0</v>
      </c>
      <c r="BH148" s="142">
        <f>IF(U148="sníž. přenesená",N148,0)</f>
        <v>0</v>
      </c>
      <c r="BI148" s="142">
        <f>IF(U148="nulová",N148,0)</f>
        <v>0</v>
      </c>
      <c r="BJ148" s="22" t="s">
        <v>87</v>
      </c>
      <c r="BK148" s="142">
        <f>ROUND(L148*K148,2)</f>
        <v>0</v>
      </c>
      <c r="BL148" s="22" t="s">
        <v>179</v>
      </c>
      <c r="BM148" s="22" t="s">
        <v>562</v>
      </c>
    </row>
    <row r="149" s="1" customFormat="1" ht="38.25" customHeight="1">
      <c r="B149" s="46"/>
      <c r="C149" s="219" t="s">
        <v>234</v>
      </c>
      <c r="D149" s="219" t="s">
        <v>175</v>
      </c>
      <c r="E149" s="220" t="s">
        <v>641</v>
      </c>
      <c r="F149" s="221" t="s">
        <v>642</v>
      </c>
      <c r="G149" s="221"/>
      <c r="H149" s="221"/>
      <c r="I149" s="221"/>
      <c r="J149" s="222" t="s">
        <v>178</v>
      </c>
      <c r="K149" s="223">
        <v>463</v>
      </c>
      <c r="L149" s="224">
        <v>0</v>
      </c>
      <c r="M149" s="225"/>
      <c r="N149" s="226">
        <f>ROUND(L149*K149,2)</f>
        <v>0</v>
      </c>
      <c r="O149" s="226"/>
      <c r="P149" s="226"/>
      <c r="Q149" s="226"/>
      <c r="R149" s="48"/>
      <c r="T149" s="227" t="s">
        <v>22</v>
      </c>
      <c r="U149" s="56" t="s">
        <v>44</v>
      </c>
      <c r="V149" s="47"/>
      <c r="W149" s="228">
        <f>V149*K149</f>
        <v>0</v>
      </c>
      <c r="X149" s="228">
        <v>0</v>
      </c>
      <c r="Y149" s="228">
        <f>X149*K149</f>
        <v>0</v>
      </c>
      <c r="Z149" s="228">
        <v>0.045999999999999999</v>
      </c>
      <c r="AA149" s="229">
        <f>Z149*K149</f>
        <v>21.297999999999998</v>
      </c>
      <c r="AR149" s="22" t="s">
        <v>179</v>
      </c>
      <c r="AT149" s="22" t="s">
        <v>175</v>
      </c>
      <c r="AU149" s="22" t="s">
        <v>130</v>
      </c>
      <c r="AY149" s="22" t="s">
        <v>174</v>
      </c>
      <c r="BE149" s="142">
        <f>IF(U149="základní",N149,0)</f>
        <v>0</v>
      </c>
      <c r="BF149" s="142">
        <f>IF(U149="snížená",N149,0)</f>
        <v>0</v>
      </c>
      <c r="BG149" s="142">
        <f>IF(U149="zákl. přenesená",N149,0)</f>
        <v>0</v>
      </c>
      <c r="BH149" s="142">
        <f>IF(U149="sníž. přenesená",N149,0)</f>
        <v>0</v>
      </c>
      <c r="BI149" s="142">
        <f>IF(U149="nulová",N149,0)</f>
        <v>0</v>
      </c>
      <c r="BJ149" s="22" t="s">
        <v>87</v>
      </c>
      <c r="BK149" s="142">
        <f>ROUND(L149*K149,2)</f>
        <v>0</v>
      </c>
      <c r="BL149" s="22" t="s">
        <v>179</v>
      </c>
      <c r="BM149" s="22" t="s">
        <v>643</v>
      </c>
    </row>
    <row r="150" s="9" customFormat="1" ht="29.88" customHeight="1">
      <c r="B150" s="205"/>
      <c r="C150" s="206"/>
      <c r="D150" s="216" t="s">
        <v>144</v>
      </c>
      <c r="E150" s="216"/>
      <c r="F150" s="216"/>
      <c r="G150" s="216"/>
      <c r="H150" s="216"/>
      <c r="I150" s="216"/>
      <c r="J150" s="216"/>
      <c r="K150" s="216"/>
      <c r="L150" s="216"/>
      <c r="M150" s="216"/>
      <c r="N150" s="241">
        <f>BK150</f>
        <v>0</v>
      </c>
      <c r="O150" s="242"/>
      <c r="P150" s="242"/>
      <c r="Q150" s="242"/>
      <c r="R150" s="209"/>
      <c r="T150" s="210"/>
      <c r="U150" s="206"/>
      <c r="V150" s="206"/>
      <c r="W150" s="211">
        <f>SUM(W151:W153)</f>
        <v>0</v>
      </c>
      <c r="X150" s="206"/>
      <c r="Y150" s="211">
        <f>SUM(Y151:Y153)</f>
        <v>0</v>
      </c>
      <c r="Z150" s="206"/>
      <c r="AA150" s="212">
        <f>SUM(AA151:AA153)</f>
        <v>0</v>
      </c>
      <c r="AR150" s="213" t="s">
        <v>87</v>
      </c>
      <c r="AT150" s="214" t="s">
        <v>78</v>
      </c>
      <c r="AU150" s="214" t="s">
        <v>87</v>
      </c>
      <c r="AY150" s="213" t="s">
        <v>174</v>
      </c>
      <c r="BK150" s="215">
        <f>SUM(BK151:BK153)</f>
        <v>0</v>
      </c>
    </row>
    <row r="151" s="1" customFormat="1" ht="25.5" customHeight="1">
      <c r="B151" s="46"/>
      <c r="C151" s="219" t="s">
        <v>241</v>
      </c>
      <c r="D151" s="219" t="s">
        <v>175</v>
      </c>
      <c r="E151" s="220" t="s">
        <v>217</v>
      </c>
      <c r="F151" s="221" t="s">
        <v>218</v>
      </c>
      <c r="G151" s="221"/>
      <c r="H151" s="221"/>
      <c r="I151" s="221"/>
      <c r="J151" s="222" t="s">
        <v>214</v>
      </c>
      <c r="K151" s="223">
        <v>40.798000000000002</v>
      </c>
      <c r="L151" s="224">
        <v>0</v>
      </c>
      <c r="M151" s="225"/>
      <c r="N151" s="226">
        <f>ROUND(L151*K151,2)</f>
        <v>0</v>
      </c>
      <c r="O151" s="226"/>
      <c r="P151" s="226"/>
      <c r="Q151" s="226"/>
      <c r="R151" s="48"/>
      <c r="T151" s="227" t="s">
        <v>22</v>
      </c>
      <c r="U151" s="56" t="s">
        <v>44</v>
      </c>
      <c r="V151" s="47"/>
      <c r="W151" s="228">
        <f>V151*K151</f>
        <v>0</v>
      </c>
      <c r="X151" s="228">
        <v>0</v>
      </c>
      <c r="Y151" s="228">
        <f>X151*K151</f>
        <v>0</v>
      </c>
      <c r="Z151" s="228">
        <v>0</v>
      </c>
      <c r="AA151" s="229">
        <f>Z151*K151</f>
        <v>0</v>
      </c>
      <c r="AR151" s="22" t="s">
        <v>179</v>
      </c>
      <c r="AT151" s="22" t="s">
        <v>175</v>
      </c>
      <c r="AU151" s="22" t="s">
        <v>130</v>
      </c>
      <c r="AY151" s="22" t="s">
        <v>174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22" t="s">
        <v>87</v>
      </c>
      <c r="BK151" s="142">
        <f>ROUND(L151*K151,2)</f>
        <v>0</v>
      </c>
      <c r="BL151" s="22" t="s">
        <v>179</v>
      </c>
      <c r="BM151" s="22" t="s">
        <v>566</v>
      </c>
    </row>
    <row r="152" s="1" customFormat="1" ht="25.5" customHeight="1">
      <c r="B152" s="46"/>
      <c r="C152" s="219" t="s">
        <v>11</v>
      </c>
      <c r="D152" s="219" t="s">
        <v>175</v>
      </c>
      <c r="E152" s="220" t="s">
        <v>221</v>
      </c>
      <c r="F152" s="221" t="s">
        <v>222</v>
      </c>
      <c r="G152" s="221"/>
      <c r="H152" s="221"/>
      <c r="I152" s="221"/>
      <c r="J152" s="222" t="s">
        <v>214</v>
      </c>
      <c r="K152" s="223">
        <v>979.15200000000004</v>
      </c>
      <c r="L152" s="224">
        <v>0</v>
      </c>
      <c r="M152" s="225"/>
      <c r="N152" s="226">
        <f>ROUND(L152*K152,2)</f>
        <v>0</v>
      </c>
      <c r="O152" s="226"/>
      <c r="P152" s="226"/>
      <c r="Q152" s="226"/>
      <c r="R152" s="48"/>
      <c r="T152" s="227" t="s">
        <v>22</v>
      </c>
      <c r="U152" s="56" t="s">
        <v>44</v>
      </c>
      <c r="V152" s="47"/>
      <c r="W152" s="228">
        <f>V152*K152</f>
        <v>0</v>
      </c>
      <c r="X152" s="228">
        <v>0</v>
      </c>
      <c r="Y152" s="228">
        <f>X152*K152</f>
        <v>0</v>
      </c>
      <c r="Z152" s="228">
        <v>0</v>
      </c>
      <c r="AA152" s="229">
        <f>Z152*K152</f>
        <v>0</v>
      </c>
      <c r="AR152" s="22" t="s">
        <v>179</v>
      </c>
      <c r="AT152" s="22" t="s">
        <v>175</v>
      </c>
      <c r="AU152" s="22" t="s">
        <v>130</v>
      </c>
      <c r="AY152" s="22" t="s">
        <v>174</v>
      </c>
      <c r="BE152" s="142">
        <f>IF(U152="základní",N152,0)</f>
        <v>0</v>
      </c>
      <c r="BF152" s="142">
        <f>IF(U152="snížená",N152,0)</f>
        <v>0</v>
      </c>
      <c r="BG152" s="142">
        <f>IF(U152="zákl. přenesená",N152,0)</f>
        <v>0</v>
      </c>
      <c r="BH152" s="142">
        <f>IF(U152="sníž. přenesená",N152,0)</f>
        <v>0</v>
      </c>
      <c r="BI152" s="142">
        <f>IF(U152="nulová",N152,0)</f>
        <v>0</v>
      </c>
      <c r="BJ152" s="22" t="s">
        <v>87</v>
      </c>
      <c r="BK152" s="142">
        <f>ROUND(L152*K152,2)</f>
        <v>0</v>
      </c>
      <c r="BL152" s="22" t="s">
        <v>179</v>
      </c>
      <c r="BM152" s="22" t="s">
        <v>567</v>
      </c>
    </row>
    <row r="153" s="1" customFormat="1" ht="25.5" customHeight="1">
      <c r="B153" s="46"/>
      <c r="C153" s="219" t="s">
        <v>232</v>
      </c>
      <c r="D153" s="219" t="s">
        <v>175</v>
      </c>
      <c r="E153" s="220" t="s">
        <v>212</v>
      </c>
      <c r="F153" s="221" t="s">
        <v>213</v>
      </c>
      <c r="G153" s="221"/>
      <c r="H153" s="221"/>
      <c r="I153" s="221"/>
      <c r="J153" s="222" t="s">
        <v>214</v>
      </c>
      <c r="K153" s="223">
        <v>40.798000000000002</v>
      </c>
      <c r="L153" s="224">
        <v>0</v>
      </c>
      <c r="M153" s="225"/>
      <c r="N153" s="226">
        <f>ROUND(L153*K153,2)</f>
        <v>0</v>
      </c>
      <c r="O153" s="226"/>
      <c r="P153" s="226"/>
      <c r="Q153" s="226"/>
      <c r="R153" s="48"/>
      <c r="T153" s="227" t="s">
        <v>22</v>
      </c>
      <c r="U153" s="56" t="s">
        <v>44</v>
      </c>
      <c r="V153" s="47"/>
      <c r="W153" s="228">
        <f>V153*K153</f>
        <v>0</v>
      </c>
      <c r="X153" s="228">
        <v>0</v>
      </c>
      <c r="Y153" s="228">
        <f>X153*K153</f>
        <v>0</v>
      </c>
      <c r="Z153" s="228">
        <v>0</v>
      </c>
      <c r="AA153" s="229">
        <f>Z153*K153</f>
        <v>0</v>
      </c>
      <c r="AR153" s="22" t="s">
        <v>179</v>
      </c>
      <c r="AT153" s="22" t="s">
        <v>175</v>
      </c>
      <c r="AU153" s="22" t="s">
        <v>130</v>
      </c>
      <c r="AY153" s="22" t="s">
        <v>174</v>
      </c>
      <c r="BE153" s="142">
        <f>IF(U153="základní",N153,0)</f>
        <v>0</v>
      </c>
      <c r="BF153" s="142">
        <f>IF(U153="snížená",N153,0)</f>
        <v>0</v>
      </c>
      <c r="BG153" s="142">
        <f>IF(U153="zákl. přenesená",N153,0)</f>
        <v>0</v>
      </c>
      <c r="BH153" s="142">
        <f>IF(U153="sníž. přenesená",N153,0)</f>
        <v>0</v>
      </c>
      <c r="BI153" s="142">
        <f>IF(U153="nulová",N153,0)</f>
        <v>0</v>
      </c>
      <c r="BJ153" s="22" t="s">
        <v>87</v>
      </c>
      <c r="BK153" s="142">
        <f>ROUND(L153*K153,2)</f>
        <v>0</v>
      </c>
      <c r="BL153" s="22" t="s">
        <v>179</v>
      </c>
      <c r="BM153" s="22" t="s">
        <v>568</v>
      </c>
    </row>
    <row r="154" s="9" customFormat="1" ht="29.88" customHeight="1">
      <c r="B154" s="205"/>
      <c r="C154" s="206"/>
      <c r="D154" s="216" t="s">
        <v>145</v>
      </c>
      <c r="E154" s="216"/>
      <c r="F154" s="216"/>
      <c r="G154" s="216"/>
      <c r="H154" s="216"/>
      <c r="I154" s="216"/>
      <c r="J154" s="216"/>
      <c r="K154" s="216"/>
      <c r="L154" s="216"/>
      <c r="M154" s="216"/>
      <c r="N154" s="241">
        <f>BK154</f>
        <v>0</v>
      </c>
      <c r="O154" s="242"/>
      <c r="P154" s="242"/>
      <c r="Q154" s="242"/>
      <c r="R154" s="209"/>
      <c r="T154" s="210"/>
      <c r="U154" s="206"/>
      <c r="V154" s="206"/>
      <c r="W154" s="211">
        <f>W155</f>
        <v>0</v>
      </c>
      <c r="X154" s="206"/>
      <c r="Y154" s="211">
        <f>Y155</f>
        <v>0</v>
      </c>
      <c r="Z154" s="206"/>
      <c r="AA154" s="212">
        <f>AA155</f>
        <v>0</v>
      </c>
      <c r="AR154" s="213" t="s">
        <v>87</v>
      </c>
      <c r="AT154" s="214" t="s">
        <v>78</v>
      </c>
      <c r="AU154" s="214" t="s">
        <v>87</v>
      </c>
      <c r="AY154" s="213" t="s">
        <v>174</v>
      </c>
      <c r="BK154" s="215">
        <f>BK155</f>
        <v>0</v>
      </c>
    </row>
    <row r="155" s="1" customFormat="1" ht="25.5" customHeight="1">
      <c r="B155" s="46"/>
      <c r="C155" s="219" t="s">
        <v>252</v>
      </c>
      <c r="D155" s="219" t="s">
        <v>175</v>
      </c>
      <c r="E155" s="220" t="s">
        <v>225</v>
      </c>
      <c r="F155" s="221" t="s">
        <v>226</v>
      </c>
      <c r="G155" s="221"/>
      <c r="H155" s="221"/>
      <c r="I155" s="221"/>
      <c r="J155" s="222" t="s">
        <v>214</v>
      </c>
      <c r="K155" s="223">
        <v>18.670999999999999</v>
      </c>
      <c r="L155" s="224">
        <v>0</v>
      </c>
      <c r="M155" s="225"/>
      <c r="N155" s="226">
        <f>ROUND(L155*K155,2)</f>
        <v>0</v>
      </c>
      <c r="O155" s="226"/>
      <c r="P155" s="226"/>
      <c r="Q155" s="226"/>
      <c r="R155" s="48"/>
      <c r="T155" s="227" t="s">
        <v>22</v>
      </c>
      <c r="U155" s="56" t="s">
        <v>44</v>
      </c>
      <c r="V155" s="47"/>
      <c r="W155" s="228">
        <f>V155*K155</f>
        <v>0</v>
      </c>
      <c r="X155" s="228">
        <v>0</v>
      </c>
      <c r="Y155" s="228">
        <f>X155*K155</f>
        <v>0</v>
      </c>
      <c r="Z155" s="228">
        <v>0</v>
      </c>
      <c r="AA155" s="229">
        <f>Z155*K155</f>
        <v>0</v>
      </c>
      <c r="AR155" s="22" t="s">
        <v>179</v>
      </c>
      <c r="AT155" s="22" t="s">
        <v>175</v>
      </c>
      <c r="AU155" s="22" t="s">
        <v>130</v>
      </c>
      <c r="AY155" s="22" t="s">
        <v>174</v>
      </c>
      <c r="BE155" s="142">
        <f>IF(U155="základní",N155,0)</f>
        <v>0</v>
      </c>
      <c r="BF155" s="142">
        <f>IF(U155="snížená",N155,0)</f>
        <v>0</v>
      </c>
      <c r="BG155" s="142">
        <f>IF(U155="zákl. přenesená",N155,0)</f>
        <v>0</v>
      </c>
      <c r="BH155" s="142">
        <f>IF(U155="sníž. přenesená",N155,0)</f>
        <v>0</v>
      </c>
      <c r="BI155" s="142">
        <f>IF(U155="nulová",N155,0)</f>
        <v>0</v>
      </c>
      <c r="BJ155" s="22" t="s">
        <v>87</v>
      </c>
      <c r="BK155" s="142">
        <f>ROUND(L155*K155,2)</f>
        <v>0</v>
      </c>
      <c r="BL155" s="22" t="s">
        <v>179</v>
      </c>
      <c r="BM155" s="22" t="s">
        <v>569</v>
      </c>
    </row>
    <row r="156" s="9" customFormat="1" ht="37.44001" customHeight="1">
      <c r="B156" s="205"/>
      <c r="C156" s="206"/>
      <c r="D156" s="207" t="s">
        <v>146</v>
      </c>
      <c r="E156" s="207"/>
      <c r="F156" s="207"/>
      <c r="G156" s="207"/>
      <c r="H156" s="207"/>
      <c r="I156" s="207"/>
      <c r="J156" s="207"/>
      <c r="K156" s="207"/>
      <c r="L156" s="207"/>
      <c r="M156" s="207"/>
      <c r="N156" s="243">
        <f>BK156</f>
        <v>0</v>
      </c>
      <c r="O156" s="244"/>
      <c r="P156" s="244"/>
      <c r="Q156" s="244"/>
      <c r="R156" s="209"/>
      <c r="T156" s="210"/>
      <c r="U156" s="206"/>
      <c r="V156" s="206"/>
      <c r="W156" s="211">
        <f>W157+W160+W165+W169+W172+W178+W186+W197</f>
        <v>0</v>
      </c>
      <c r="X156" s="206"/>
      <c r="Y156" s="211">
        <f>Y157+Y160+Y165+Y169+Y172+Y178+Y186+Y197</f>
        <v>4.6803100000000004</v>
      </c>
      <c r="Z156" s="206"/>
      <c r="AA156" s="212">
        <f>AA157+AA160+AA165+AA169+AA172+AA178+AA186+AA197</f>
        <v>3.3104</v>
      </c>
      <c r="AR156" s="213" t="s">
        <v>130</v>
      </c>
      <c r="AT156" s="214" t="s">
        <v>78</v>
      </c>
      <c r="AU156" s="214" t="s">
        <v>79</v>
      </c>
      <c r="AY156" s="213" t="s">
        <v>174</v>
      </c>
      <c r="BK156" s="215">
        <f>BK157+BK160+BK165+BK169+BK172+BK178+BK186+BK197</f>
        <v>0</v>
      </c>
    </row>
    <row r="157" s="9" customFormat="1" ht="19.92" customHeight="1">
      <c r="B157" s="205"/>
      <c r="C157" s="206"/>
      <c r="D157" s="216" t="s">
        <v>631</v>
      </c>
      <c r="E157" s="216"/>
      <c r="F157" s="216"/>
      <c r="G157" s="216"/>
      <c r="H157" s="216"/>
      <c r="I157" s="216"/>
      <c r="J157" s="216"/>
      <c r="K157" s="216"/>
      <c r="L157" s="216"/>
      <c r="M157" s="216"/>
      <c r="N157" s="217">
        <f>BK157</f>
        <v>0</v>
      </c>
      <c r="O157" s="218"/>
      <c r="P157" s="218"/>
      <c r="Q157" s="218"/>
      <c r="R157" s="209"/>
      <c r="T157" s="210"/>
      <c r="U157" s="206"/>
      <c r="V157" s="206"/>
      <c r="W157" s="211">
        <f>SUM(W158:W159)</f>
        <v>0</v>
      </c>
      <c r="X157" s="206"/>
      <c r="Y157" s="211">
        <f>SUM(Y158:Y159)</f>
        <v>0</v>
      </c>
      <c r="Z157" s="206"/>
      <c r="AA157" s="212">
        <f>SUM(AA158:AA159)</f>
        <v>0.15240000000000001</v>
      </c>
      <c r="AR157" s="213" t="s">
        <v>130</v>
      </c>
      <c r="AT157" s="214" t="s">
        <v>78</v>
      </c>
      <c r="AU157" s="214" t="s">
        <v>87</v>
      </c>
      <c r="AY157" s="213" t="s">
        <v>174</v>
      </c>
      <c r="BK157" s="215">
        <f>SUM(BK158:BK159)</f>
        <v>0</v>
      </c>
    </row>
    <row r="158" s="1" customFormat="1" ht="38.25" customHeight="1">
      <c r="B158" s="46"/>
      <c r="C158" s="219" t="s">
        <v>257</v>
      </c>
      <c r="D158" s="219" t="s">
        <v>175</v>
      </c>
      <c r="E158" s="220" t="s">
        <v>644</v>
      </c>
      <c r="F158" s="221" t="s">
        <v>645</v>
      </c>
      <c r="G158" s="221"/>
      <c r="H158" s="221"/>
      <c r="I158" s="221"/>
      <c r="J158" s="222" t="s">
        <v>231</v>
      </c>
      <c r="K158" s="223">
        <v>40</v>
      </c>
      <c r="L158" s="224">
        <v>0</v>
      </c>
      <c r="M158" s="225"/>
      <c r="N158" s="226">
        <f>ROUND(L158*K158,2)</f>
        <v>0</v>
      </c>
      <c r="O158" s="226"/>
      <c r="P158" s="226"/>
      <c r="Q158" s="226"/>
      <c r="R158" s="48"/>
      <c r="T158" s="227" t="s">
        <v>22</v>
      </c>
      <c r="U158" s="56" t="s">
        <v>44</v>
      </c>
      <c r="V158" s="47"/>
      <c r="W158" s="228">
        <f>V158*K158</f>
        <v>0</v>
      </c>
      <c r="X158" s="228">
        <v>0</v>
      </c>
      <c r="Y158" s="228">
        <f>X158*K158</f>
        <v>0</v>
      </c>
      <c r="Z158" s="228">
        <v>0.00381</v>
      </c>
      <c r="AA158" s="229">
        <f>Z158*K158</f>
        <v>0.15240000000000001</v>
      </c>
      <c r="AR158" s="22" t="s">
        <v>232</v>
      </c>
      <c r="AT158" s="22" t="s">
        <v>175</v>
      </c>
      <c r="AU158" s="22" t="s">
        <v>130</v>
      </c>
      <c r="AY158" s="22" t="s">
        <v>174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22" t="s">
        <v>87</v>
      </c>
      <c r="BK158" s="142">
        <f>ROUND(L158*K158,2)</f>
        <v>0</v>
      </c>
      <c r="BL158" s="22" t="s">
        <v>232</v>
      </c>
      <c r="BM158" s="22" t="s">
        <v>646</v>
      </c>
    </row>
    <row r="159" s="1" customFormat="1" ht="25.5" customHeight="1">
      <c r="B159" s="46"/>
      <c r="C159" s="219" t="s">
        <v>266</v>
      </c>
      <c r="D159" s="219" t="s">
        <v>175</v>
      </c>
      <c r="E159" s="220" t="s">
        <v>647</v>
      </c>
      <c r="F159" s="221" t="s">
        <v>648</v>
      </c>
      <c r="G159" s="221"/>
      <c r="H159" s="221"/>
      <c r="I159" s="221"/>
      <c r="J159" s="222" t="s">
        <v>255</v>
      </c>
      <c r="K159" s="253">
        <v>0</v>
      </c>
      <c r="L159" s="224">
        <v>0</v>
      </c>
      <c r="M159" s="225"/>
      <c r="N159" s="226">
        <f>ROUND(L159*K159,2)</f>
        <v>0</v>
      </c>
      <c r="O159" s="226"/>
      <c r="P159" s="226"/>
      <c r="Q159" s="226"/>
      <c r="R159" s="48"/>
      <c r="T159" s="227" t="s">
        <v>22</v>
      </c>
      <c r="U159" s="56" t="s">
        <v>44</v>
      </c>
      <c r="V159" s="47"/>
      <c r="W159" s="228">
        <f>V159*K159</f>
        <v>0</v>
      </c>
      <c r="X159" s="228">
        <v>0</v>
      </c>
      <c r="Y159" s="228">
        <f>X159*K159</f>
        <v>0</v>
      </c>
      <c r="Z159" s="228">
        <v>0</v>
      </c>
      <c r="AA159" s="229">
        <f>Z159*K159</f>
        <v>0</v>
      </c>
      <c r="AR159" s="22" t="s">
        <v>232</v>
      </c>
      <c r="AT159" s="22" t="s">
        <v>175</v>
      </c>
      <c r="AU159" s="22" t="s">
        <v>130</v>
      </c>
      <c r="AY159" s="22" t="s">
        <v>174</v>
      </c>
      <c r="BE159" s="142">
        <f>IF(U159="základní",N159,0)</f>
        <v>0</v>
      </c>
      <c r="BF159" s="142">
        <f>IF(U159="snížená",N159,0)</f>
        <v>0</v>
      </c>
      <c r="BG159" s="142">
        <f>IF(U159="zákl. přenesená",N159,0)</f>
        <v>0</v>
      </c>
      <c r="BH159" s="142">
        <f>IF(U159="sníž. přenesená",N159,0)</f>
        <v>0</v>
      </c>
      <c r="BI159" s="142">
        <f>IF(U159="nulová",N159,0)</f>
        <v>0</v>
      </c>
      <c r="BJ159" s="22" t="s">
        <v>87</v>
      </c>
      <c r="BK159" s="142">
        <f>ROUND(L159*K159,2)</f>
        <v>0</v>
      </c>
      <c r="BL159" s="22" t="s">
        <v>232</v>
      </c>
      <c r="BM159" s="22" t="s">
        <v>649</v>
      </c>
    </row>
    <row r="160" s="9" customFormat="1" ht="29.88" customHeight="1">
      <c r="B160" s="205"/>
      <c r="C160" s="206"/>
      <c r="D160" s="216" t="s">
        <v>149</v>
      </c>
      <c r="E160" s="216"/>
      <c r="F160" s="216"/>
      <c r="G160" s="216"/>
      <c r="H160" s="216"/>
      <c r="I160" s="216"/>
      <c r="J160" s="216"/>
      <c r="K160" s="216"/>
      <c r="L160" s="216"/>
      <c r="M160" s="216"/>
      <c r="N160" s="241">
        <f>BK160</f>
        <v>0</v>
      </c>
      <c r="O160" s="242"/>
      <c r="P160" s="242"/>
      <c r="Q160" s="242"/>
      <c r="R160" s="209"/>
      <c r="T160" s="210"/>
      <c r="U160" s="206"/>
      <c r="V160" s="206"/>
      <c r="W160" s="211">
        <f>SUM(W161:W164)</f>
        <v>0</v>
      </c>
      <c r="X160" s="206"/>
      <c r="Y160" s="211">
        <f>SUM(Y161:Y164)</f>
        <v>0.91980000000000006</v>
      </c>
      <c r="Z160" s="206"/>
      <c r="AA160" s="212">
        <f>SUM(AA161:AA164)</f>
        <v>0.28000000000000003</v>
      </c>
      <c r="AR160" s="213" t="s">
        <v>130</v>
      </c>
      <c r="AT160" s="214" t="s">
        <v>78</v>
      </c>
      <c r="AU160" s="214" t="s">
        <v>87</v>
      </c>
      <c r="AY160" s="213" t="s">
        <v>174</v>
      </c>
      <c r="BK160" s="215">
        <f>SUM(BK161:BK164)</f>
        <v>0</v>
      </c>
    </row>
    <row r="161" s="1" customFormat="1" ht="16.5" customHeight="1">
      <c r="B161" s="46"/>
      <c r="C161" s="219" t="s">
        <v>270</v>
      </c>
      <c r="D161" s="219" t="s">
        <v>175</v>
      </c>
      <c r="E161" s="220" t="s">
        <v>656</v>
      </c>
      <c r="F161" s="221" t="s">
        <v>657</v>
      </c>
      <c r="G161" s="221"/>
      <c r="H161" s="221"/>
      <c r="I161" s="221"/>
      <c r="J161" s="222" t="s">
        <v>178</v>
      </c>
      <c r="K161" s="223">
        <v>70</v>
      </c>
      <c r="L161" s="224">
        <v>0</v>
      </c>
      <c r="M161" s="225"/>
      <c r="N161" s="226">
        <f>ROUND(L161*K161,2)</f>
        <v>0</v>
      </c>
      <c r="O161" s="226"/>
      <c r="P161" s="226"/>
      <c r="Q161" s="226"/>
      <c r="R161" s="48"/>
      <c r="T161" s="227" t="s">
        <v>22</v>
      </c>
      <c r="U161" s="56" t="s">
        <v>44</v>
      </c>
      <c r="V161" s="47"/>
      <c r="W161" s="228">
        <f>V161*K161</f>
        <v>0</v>
      </c>
      <c r="X161" s="228">
        <v>0</v>
      </c>
      <c r="Y161" s="228">
        <f>X161*K161</f>
        <v>0</v>
      </c>
      <c r="Z161" s="228">
        <v>0.0040000000000000001</v>
      </c>
      <c r="AA161" s="229">
        <f>Z161*K161</f>
        <v>0.28000000000000003</v>
      </c>
      <c r="AR161" s="22" t="s">
        <v>232</v>
      </c>
      <c r="AT161" s="22" t="s">
        <v>175</v>
      </c>
      <c r="AU161" s="22" t="s">
        <v>130</v>
      </c>
      <c r="AY161" s="22" t="s">
        <v>174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2" t="s">
        <v>87</v>
      </c>
      <c r="BK161" s="142">
        <f>ROUND(L161*K161,2)</f>
        <v>0</v>
      </c>
      <c r="BL161" s="22" t="s">
        <v>232</v>
      </c>
      <c r="BM161" s="22" t="s">
        <v>658</v>
      </c>
    </row>
    <row r="162" s="1" customFormat="1" ht="25.5" customHeight="1">
      <c r="B162" s="46"/>
      <c r="C162" s="219" t="s">
        <v>10</v>
      </c>
      <c r="D162" s="219" t="s">
        <v>175</v>
      </c>
      <c r="E162" s="220" t="s">
        <v>659</v>
      </c>
      <c r="F162" s="221" t="s">
        <v>660</v>
      </c>
      <c r="G162" s="221"/>
      <c r="H162" s="221"/>
      <c r="I162" s="221"/>
      <c r="J162" s="222" t="s">
        <v>178</v>
      </c>
      <c r="K162" s="223">
        <v>70</v>
      </c>
      <c r="L162" s="224">
        <v>0</v>
      </c>
      <c r="M162" s="225"/>
      <c r="N162" s="226">
        <f>ROUND(L162*K162,2)</f>
        <v>0</v>
      </c>
      <c r="O162" s="226"/>
      <c r="P162" s="226"/>
      <c r="Q162" s="226"/>
      <c r="R162" s="48"/>
      <c r="T162" s="227" t="s">
        <v>22</v>
      </c>
      <c r="U162" s="56" t="s">
        <v>44</v>
      </c>
      <c r="V162" s="47"/>
      <c r="W162" s="228">
        <f>V162*K162</f>
        <v>0</v>
      </c>
      <c r="X162" s="228">
        <v>0</v>
      </c>
      <c r="Y162" s="228">
        <f>X162*K162</f>
        <v>0</v>
      </c>
      <c r="Z162" s="228">
        <v>0</v>
      </c>
      <c r="AA162" s="229">
        <f>Z162*K162</f>
        <v>0</v>
      </c>
      <c r="AR162" s="22" t="s">
        <v>232</v>
      </c>
      <c r="AT162" s="22" t="s">
        <v>175</v>
      </c>
      <c r="AU162" s="22" t="s">
        <v>130</v>
      </c>
      <c r="AY162" s="22" t="s">
        <v>174</v>
      </c>
      <c r="BE162" s="142">
        <f>IF(U162="základní",N162,0)</f>
        <v>0</v>
      </c>
      <c r="BF162" s="142">
        <f>IF(U162="snížená",N162,0)</f>
        <v>0</v>
      </c>
      <c r="BG162" s="142">
        <f>IF(U162="zákl. přenesená",N162,0)</f>
        <v>0</v>
      </c>
      <c r="BH162" s="142">
        <f>IF(U162="sníž. přenesená",N162,0)</f>
        <v>0</v>
      </c>
      <c r="BI162" s="142">
        <f>IF(U162="nulová",N162,0)</f>
        <v>0</v>
      </c>
      <c r="BJ162" s="22" t="s">
        <v>87</v>
      </c>
      <c r="BK162" s="142">
        <f>ROUND(L162*K162,2)</f>
        <v>0</v>
      </c>
      <c r="BL162" s="22" t="s">
        <v>232</v>
      </c>
      <c r="BM162" s="22" t="s">
        <v>661</v>
      </c>
    </row>
    <row r="163" s="1" customFormat="1" ht="16.5" customHeight="1">
      <c r="B163" s="46"/>
      <c r="C163" s="245" t="s">
        <v>277</v>
      </c>
      <c r="D163" s="245" t="s">
        <v>235</v>
      </c>
      <c r="E163" s="246" t="s">
        <v>662</v>
      </c>
      <c r="F163" s="247" t="s">
        <v>663</v>
      </c>
      <c r="G163" s="247"/>
      <c r="H163" s="247"/>
      <c r="I163" s="247"/>
      <c r="J163" s="248" t="s">
        <v>178</v>
      </c>
      <c r="K163" s="249">
        <v>70</v>
      </c>
      <c r="L163" s="250">
        <v>0</v>
      </c>
      <c r="M163" s="251"/>
      <c r="N163" s="252">
        <f>ROUND(L163*K163,2)</f>
        <v>0</v>
      </c>
      <c r="O163" s="226"/>
      <c r="P163" s="226"/>
      <c r="Q163" s="226"/>
      <c r="R163" s="48"/>
      <c r="T163" s="227" t="s">
        <v>22</v>
      </c>
      <c r="U163" s="56" t="s">
        <v>44</v>
      </c>
      <c r="V163" s="47"/>
      <c r="W163" s="228">
        <f>V163*K163</f>
        <v>0</v>
      </c>
      <c r="X163" s="228">
        <v>0.013140000000000001</v>
      </c>
      <c r="Y163" s="228">
        <f>X163*K163</f>
        <v>0.91980000000000006</v>
      </c>
      <c r="Z163" s="228">
        <v>0</v>
      </c>
      <c r="AA163" s="229">
        <f>Z163*K163</f>
        <v>0</v>
      </c>
      <c r="AR163" s="22" t="s">
        <v>238</v>
      </c>
      <c r="AT163" s="22" t="s">
        <v>235</v>
      </c>
      <c r="AU163" s="22" t="s">
        <v>130</v>
      </c>
      <c r="AY163" s="22" t="s">
        <v>174</v>
      </c>
      <c r="BE163" s="142">
        <f>IF(U163="základní",N163,0)</f>
        <v>0</v>
      </c>
      <c r="BF163" s="142">
        <f>IF(U163="snížená",N163,0)</f>
        <v>0</v>
      </c>
      <c r="BG163" s="142">
        <f>IF(U163="zákl. přenesená",N163,0)</f>
        <v>0</v>
      </c>
      <c r="BH163" s="142">
        <f>IF(U163="sníž. přenesená",N163,0)</f>
        <v>0</v>
      </c>
      <c r="BI163" s="142">
        <f>IF(U163="nulová",N163,0)</f>
        <v>0</v>
      </c>
      <c r="BJ163" s="22" t="s">
        <v>87</v>
      </c>
      <c r="BK163" s="142">
        <f>ROUND(L163*K163,2)</f>
        <v>0</v>
      </c>
      <c r="BL163" s="22" t="s">
        <v>232</v>
      </c>
      <c r="BM163" s="22" t="s">
        <v>664</v>
      </c>
    </row>
    <row r="164" s="1" customFormat="1" ht="25.5" customHeight="1">
      <c r="B164" s="46"/>
      <c r="C164" s="219" t="s">
        <v>281</v>
      </c>
      <c r="D164" s="219" t="s">
        <v>175</v>
      </c>
      <c r="E164" s="220" t="s">
        <v>706</v>
      </c>
      <c r="F164" s="221" t="s">
        <v>666</v>
      </c>
      <c r="G164" s="221"/>
      <c r="H164" s="221"/>
      <c r="I164" s="221"/>
      <c r="J164" s="222" t="s">
        <v>205</v>
      </c>
      <c r="K164" s="223">
        <v>1</v>
      </c>
      <c r="L164" s="224">
        <v>0</v>
      </c>
      <c r="M164" s="225"/>
      <c r="N164" s="226">
        <f>ROUND(L164*K164,2)</f>
        <v>0</v>
      </c>
      <c r="O164" s="226"/>
      <c r="P164" s="226"/>
      <c r="Q164" s="226"/>
      <c r="R164" s="48"/>
      <c r="T164" s="227" t="s">
        <v>22</v>
      </c>
      <c r="U164" s="56" t="s">
        <v>44</v>
      </c>
      <c r="V164" s="47"/>
      <c r="W164" s="228">
        <f>V164*K164</f>
        <v>0</v>
      </c>
      <c r="X164" s="228">
        <v>0</v>
      </c>
      <c r="Y164" s="228">
        <f>X164*K164</f>
        <v>0</v>
      </c>
      <c r="Z164" s="228">
        <v>0</v>
      </c>
      <c r="AA164" s="229">
        <f>Z164*K164</f>
        <v>0</v>
      </c>
      <c r="AR164" s="22" t="s">
        <v>232</v>
      </c>
      <c r="AT164" s="22" t="s">
        <v>175</v>
      </c>
      <c r="AU164" s="22" t="s">
        <v>130</v>
      </c>
      <c r="AY164" s="22" t="s">
        <v>174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22" t="s">
        <v>87</v>
      </c>
      <c r="BK164" s="142">
        <f>ROUND(L164*K164,2)</f>
        <v>0</v>
      </c>
      <c r="BL164" s="22" t="s">
        <v>232</v>
      </c>
      <c r="BM164" s="22" t="s">
        <v>707</v>
      </c>
    </row>
    <row r="165" s="9" customFormat="1" ht="29.88" customHeight="1">
      <c r="B165" s="205"/>
      <c r="C165" s="206"/>
      <c r="D165" s="216" t="s">
        <v>539</v>
      </c>
      <c r="E165" s="216"/>
      <c r="F165" s="216"/>
      <c r="G165" s="216"/>
      <c r="H165" s="216"/>
      <c r="I165" s="216"/>
      <c r="J165" s="216"/>
      <c r="K165" s="216"/>
      <c r="L165" s="216"/>
      <c r="M165" s="216"/>
      <c r="N165" s="241">
        <f>BK165</f>
        <v>0</v>
      </c>
      <c r="O165" s="242"/>
      <c r="P165" s="242"/>
      <c r="Q165" s="242"/>
      <c r="R165" s="209"/>
      <c r="T165" s="210"/>
      <c r="U165" s="206"/>
      <c r="V165" s="206"/>
      <c r="W165" s="211">
        <f>SUM(W166:W168)</f>
        <v>0</v>
      </c>
      <c r="X165" s="206"/>
      <c r="Y165" s="211">
        <f>SUM(Y166:Y168)</f>
        <v>0.38249999999999995</v>
      </c>
      <c r="Z165" s="206"/>
      <c r="AA165" s="212">
        <f>SUM(AA166:AA168)</f>
        <v>0</v>
      </c>
      <c r="AR165" s="213" t="s">
        <v>130</v>
      </c>
      <c r="AT165" s="214" t="s">
        <v>78</v>
      </c>
      <c r="AU165" s="214" t="s">
        <v>87</v>
      </c>
      <c r="AY165" s="213" t="s">
        <v>174</v>
      </c>
      <c r="BK165" s="215">
        <f>SUM(BK166:BK168)</f>
        <v>0</v>
      </c>
    </row>
    <row r="166" s="1" customFormat="1" ht="25.5" customHeight="1">
      <c r="B166" s="46"/>
      <c r="C166" s="219" t="s">
        <v>285</v>
      </c>
      <c r="D166" s="219" t="s">
        <v>175</v>
      </c>
      <c r="E166" s="220" t="s">
        <v>570</v>
      </c>
      <c r="F166" s="221" t="s">
        <v>571</v>
      </c>
      <c r="G166" s="221"/>
      <c r="H166" s="221"/>
      <c r="I166" s="221"/>
      <c r="J166" s="222" t="s">
        <v>178</v>
      </c>
      <c r="K166" s="223">
        <v>10.199999999999999</v>
      </c>
      <c r="L166" s="224">
        <v>0</v>
      </c>
      <c r="M166" s="225"/>
      <c r="N166" s="226">
        <f>ROUND(L166*K166,2)</f>
        <v>0</v>
      </c>
      <c r="O166" s="226"/>
      <c r="P166" s="226"/>
      <c r="Q166" s="226"/>
      <c r="R166" s="48"/>
      <c r="T166" s="227" t="s">
        <v>22</v>
      </c>
      <c r="U166" s="56" t="s">
        <v>44</v>
      </c>
      <c r="V166" s="47"/>
      <c r="W166" s="228">
        <f>V166*K166</f>
        <v>0</v>
      </c>
      <c r="X166" s="228">
        <v>0.037499999999999999</v>
      </c>
      <c r="Y166" s="228">
        <f>X166*K166</f>
        <v>0.38249999999999995</v>
      </c>
      <c r="Z166" s="228">
        <v>0</v>
      </c>
      <c r="AA166" s="229">
        <f>Z166*K166</f>
        <v>0</v>
      </c>
      <c r="AR166" s="22" t="s">
        <v>232</v>
      </c>
      <c r="AT166" s="22" t="s">
        <v>175</v>
      </c>
      <c r="AU166" s="22" t="s">
        <v>130</v>
      </c>
      <c r="AY166" s="22" t="s">
        <v>174</v>
      </c>
      <c r="BE166" s="142">
        <f>IF(U166="základní",N166,0)</f>
        <v>0</v>
      </c>
      <c r="BF166" s="142">
        <f>IF(U166="snížená",N166,0)</f>
        <v>0</v>
      </c>
      <c r="BG166" s="142">
        <f>IF(U166="zákl. přenesená",N166,0)</f>
        <v>0</v>
      </c>
      <c r="BH166" s="142">
        <f>IF(U166="sníž. přenesená",N166,0)</f>
        <v>0</v>
      </c>
      <c r="BI166" s="142">
        <f>IF(U166="nulová",N166,0)</f>
        <v>0</v>
      </c>
      <c r="BJ166" s="22" t="s">
        <v>87</v>
      </c>
      <c r="BK166" s="142">
        <f>ROUND(L166*K166,2)</f>
        <v>0</v>
      </c>
      <c r="BL166" s="22" t="s">
        <v>232</v>
      </c>
      <c r="BM166" s="22" t="s">
        <v>572</v>
      </c>
    </row>
    <row r="167" s="1" customFormat="1" ht="16.5" customHeight="1">
      <c r="B167" s="46"/>
      <c r="C167" s="245" t="s">
        <v>290</v>
      </c>
      <c r="D167" s="245" t="s">
        <v>235</v>
      </c>
      <c r="E167" s="246" t="s">
        <v>573</v>
      </c>
      <c r="F167" s="247" t="s">
        <v>574</v>
      </c>
      <c r="G167" s="247"/>
      <c r="H167" s="247"/>
      <c r="I167" s="247"/>
      <c r="J167" s="248" t="s">
        <v>178</v>
      </c>
      <c r="K167" s="249">
        <v>10.199999999999999</v>
      </c>
      <c r="L167" s="250">
        <v>0</v>
      </c>
      <c r="M167" s="251"/>
      <c r="N167" s="252">
        <f>ROUND(L167*K167,2)</f>
        <v>0</v>
      </c>
      <c r="O167" s="226"/>
      <c r="P167" s="226"/>
      <c r="Q167" s="226"/>
      <c r="R167" s="48"/>
      <c r="T167" s="227" t="s">
        <v>22</v>
      </c>
      <c r="U167" s="56" t="s">
        <v>44</v>
      </c>
      <c r="V167" s="47"/>
      <c r="W167" s="228">
        <f>V167*K167</f>
        <v>0</v>
      </c>
      <c r="X167" s="228">
        <v>0</v>
      </c>
      <c r="Y167" s="228">
        <f>X167*K167</f>
        <v>0</v>
      </c>
      <c r="Z167" s="228">
        <v>0</v>
      </c>
      <c r="AA167" s="229">
        <f>Z167*K167</f>
        <v>0</v>
      </c>
      <c r="AR167" s="22" t="s">
        <v>238</v>
      </c>
      <c r="AT167" s="22" t="s">
        <v>235</v>
      </c>
      <c r="AU167" s="22" t="s">
        <v>130</v>
      </c>
      <c r="AY167" s="22" t="s">
        <v>174</v>
      </c>
      <c r="BE167" s="142">
        <f>IF(U167="základní",N167,0)</f>
        <v>0</v>
      </c>
      <c r="BF167" s="142">
        <f>IF(U167="snížená",N167,0)</f>
        <v>0</v>
      </c>
      <c r="BG167" s="142">
        <f>IF(U167="zákl. přenesená",N167,0)</f>
        <v>0</v>
      </c>
      <c r="BH167" s="142">
        <f>IF(U167="sníž. přenesená",N167,0)</f>
        <v>0</v>
      </c>
      <c r="BI167" s="142">
        <f>IF(U167="nulová",N167,0)</f>
        <v>0</v>
      </c>
      <c r="BJ167" s="22" t="s">
        <v>87</v>
      </c>
      <c r="BK167" s="142">
        <f>ROUND(L167*K167,2)</f>
        <v>0</v>
      </c>
      <c r="BL167" s="22" t="s">
        <v>232</v>
      </c>
      <c r="BM167" s="22" t="s">
        <v>575</v>
      </c>
    </row>
    <row r="168" s="1" customFormat="1" ht="25.5" customHeight="1">
      <c r="B168" s="46"/>
      <c r="C168" s="219" t="s">
        <v>294</v>
      </c>
      <c r="D168" s="219" t="s">
        <v>175</v>
      </c>
      <c r="E168" s="220" t="s">
        <v>576</v>
      </c>
      <c r="F168" s="221" t="s">
        <v>577</v>
      </c>
      <c r="G168" s="221"/>
      <c r="H168" s="221"/>
      <c r="I168" s="221"/>
      <c r="J168" s="222" t="s">
        <v>255</v>
      </c>
      <c r="K168" s="253">
        <v>0</v>
      </c>
      <c r="L168" s="224">
        <v>0</v>
      </c>
      <c r="M168" s="225"/>
      <c r="N168" s="226">
        <f>ROUND(L168*K168,2)</f>
        <v>0</v>
      </c>
      <c r="O168" s="226"/>
      <c r="P168" s="226"/>
      <c r="Q168" s="226"/>
      <c r="R168" s="48"/>
      <c r="T168" s="227" t="s">
        <v>22</v>
      </c>
      <c r="U168" s="56" t="s">
        <v>44</v>
      </c>
      <c r="V168" s="47"/>
      <c r="W168" s="228">
        <f>V168*K168</f>
        <v>0</v>
      </c>
      <c r="X168" s="228">
        <v>0</v>
      </c>
      <c r="Y168" s="228">
        <f>X168*K168</f>
        <v>0</v>
      </c>
      <c r="Z168" s="228">
        <v>0</v>
      </c>
      <c r="AA168" s="229">
        <f>Z168*K168</f>
        <v>0</v>
      </c>
      <c r="AR168" s="22" t="s">
        <v>232</v>
      </c>
      <c r="AT168" s="22" t="s">
        <v>175</v>
      </c>
      <c r="AU168" s="22" t="s">
        <v>130</v>
      </c>
      <c r="AY168" s="22" t="s">
        <v>174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22" t="s">
        <v>87</v>
      </c>
      <c r="BK168" s="142">
        <f>ROUND(L168*K168,2)</f>
        <v>0</v>
      </c>
      <c r="BL168" s="22" t="s">
        <v>232</v>
      </c>
      <c r="BM168" s="22" t="s">
        <v>578</v>
      </c>
    </row>
    <row r="169" s="9" customFormat="1" ht="29.88" customHeight="1">
      <c r="B169" s="205"/>
      <c r="C169" s="206"/>
      <c r="D169" s="216" t="s">
        <v>540</v>
      </c>
      <c r="E169" s="216"/>
      <c r="F169" s="216"/>
      <c r="G169" s="216"/>
      <c r="H169" s="216"/>
      <c r="I169" s="216"/>
      <c r="J169" s="216"/>
      <c r="K169" s="216"/>
      <c r="L169" s="216"/>
      <c r="M169" s="216"/>
      <c r="N169" s="241">
        <f>BK169</f>
        <v>0</v>
      </c>
      <c r="O169" s="242"/>
      <c r="P169" s="242"/>
      <c r="Q169" s="242"/>
      <c r="R169" s="209"/>
      <c r="T169" s="210"/>
      <c r="U169" s="206"/>
      <c r="V169" s="206"/>
      <c r="W169" s="211">
        <f>SUM(W170:W171)</f>
        <v>0</v>
      </c>
      <c r="X169" s="206"/>
      <c r="Y169" s="211">
        <f>SUM(Y170:Y171)</f>
        <v>0</v>
      </c>
      <c r="Z169" s="206"/>
      <c r="AA169" s="212">
        <f>SUM(AA170:AA171)</f>
        <v>0.025499999999999998</v>
      </c>
      <c r="AR169" s="213" t="s">
        <v>130</v>
      </c>
      <c r="AT169" s="214" t="s">
        <v>78</v>
      </c>
      <c r="AU169" s="214" t="s">
        <v>87</v>
      </c>
      <c r="AY169" s="213" t="s">
        <v>174</v>
      </c>
      <c r="BK169" s="215">
        <f>SUM(BK170:BK171)</f>
        <v>0</v>
      </c>
    </row>
    <row r="170" s="1" customFormat="1" ht="25.5" customHeight="1">
      <c r="B170" s="46"/>
      <c r="C170" s="219" t="s">
        <v>305</v>
      </c>
      <c r="D170" s="219" t="s">
        <v>175</v>
      </c>
      <c r="E170" s="220" t="s">
        <v>579</v>
      </c>
      <c r="F170" s="221" t="s">
        <v>580</v>
      </c>
      <c r="G170" s="221"/>
      <c r="H170" s="221"/>
      <c r="I170" s="221"/>
      <c r="J170" s="222" t="s">
        <v>178</v>
      </c>
      <c r="K170" s="223">
        <v>10.199999999999999</v>
      </c>
      <c r="L170" s="224">
        <v>0</v>
      </c>
      <c r="M170" s="225"/>
      <c r="N170" s="226">
        <f>ROUND(L170*K170,2)</f>
        <v>0</v>
      </c>
      <c r="O170" s="226"/>
      <c r="P170" s="226"/>
      <c r="Q170" s="226"/>
      <c r="R170" s="48"/>
      <c r="T170" s="227" t="s">
        <v>22</v>
      </c>
      <c r="U170" s="56" t="s">
        <v>44</v>
      </c>
      <c r="V170" s="47"/>
      <c r="W170" s="228">
        <f>V170*K170</f>
        <v>0</v>
      </c>
      <c r="X170" s="228">
        <v>0</v>
      </c>
      <c r="Y170" s="228">
        <f>X170*K170</f>
        <v>0</v>
      </c>
      <c r="Z170" s="228">
        <v>0.0025000000000000001</v>
      </c>
      <c r="AA170" s="229">
        <f>Z170*K170</f>
        <v>0.025499999999999998</v>
      </c>
      <c r="AR170" s="22" t="s">
        <v>232</v>
      </c>
      <c r="AT170" s="22" t="s">
        <v>175</v>
      </c>
      <c r="AU170" s="22" t="s">
        <v>130</v>
      </c>
      <c r="AY170" s="22" t="s">
        <v>174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22" t="s">
        <v>87</v>
      </c>
      <c r="BK170" s="142">
        <f>ROUND(L170*K170,2)</f>
        <v>0</v>
      </c>
      <c r="BL170" s="22" t="s">
        <v>232</v>
      </c>
      <c r="BM170" s="22" t="s">
        <v>581</v>
      </c>
    </row>
    <row r="171" s="1" customFormat="1" ht="25.5" customHeight="1">
      <c r="B171" s="46"/>
      <c r="C171" s="219" t="s">
        <v>309</v>
      </c>
      <c r="D171" s="219" t="s">
        <v>175</v>
      </c>
      <c r="E171" s="220" t="s">
        <v>582</v>
      </c>
      <c r="F171" s="221" t="s">
        <v>583</v>
      </c>
      <c r="G171" s="221"/>
      <c r="H171" s="221"/>
      <c r="I171" s="221"/>
      <c r="J171" s="222" t="s">
        <v>255</v>
      </c>
      <c r="K171" s="253">
        <v>0</v>
      </c>
      <c r="L171" s="224">
        <v>0</v>
      </c>
      <c r="M171" s="225"/>
      <c r="N171" s="226">
        <f>ROUND(L171*K171,2)</f>
        <v>0</v>
      </c>
      <c r="O171" s="226"/>
      <c r="P171" s="226"/>
      <c r="Q171" s="226"/>
      <c r="R171" s="48"/>
      <c r="T171" s="227" t="s">
        <v>22</v>
      </c>
      <c r="U171" s="56" t="s">
        <v>44</v>
      </c>
      <c r="V171" s="47"/>
      <c r="W171" s="228">
        <f>V171*K171</f>
        <v>0</v>
      </c>
      <c r="X171" s="228">
        <v>0</v>
      </c>
      <c r="Y171" s="228">
        <f>X171*K171</f>
        <v>0</v>
      </c>
      <c r="Z171" s="228">
        <v>0</v>
      </c>
      <c r="AA171" s="229">
        <f>Z171*K171</f>
        <v>0</v>
      </c>
      <c r="AR171" s="22" t="s">
        <v>232</v>
      </c>
      <c r="AT171" s="22" t="s">
        <v>175</v>
      </c>
      <c r="AU171" s="22" t="s">
        <v>130</v>
      </c>
      <c r="AY171" s="22" t="s">
        <v>174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22" t="s">
        <v>87</v>
      </c>
      <c r="BK171" s="142">
        <f>ROUND(L171*K171,2)</f>
        <v>0</v>
      </c>
      <c r="BL171" s="22" t="s">
        <v>232</v>
      </c>
      <c r="BM171" s="22" t="s">
        <v>584</v>
      </c>
    </row>
    <row r="172" s="9" customFormat="1" ht="29.88" customHeight="1">
      <c r="B172" s="205"/>
      <c r="C172" s="206"/>
      <c r="D172" s="216" t="s">
        <v>541</v>
      </c>
      <c r="E172" s="216"/>
      <c r="F172" s="216"/>
      <c r="G172" s="216"/>
      <c r="H172" s="216"/>
      <c r="I172" s="216"/>
      <c r="J172" s="216"/>
      <c r="K172" s="216"/>
      <c r="L172" s="216"/>
      <c r="M172" s="216"/>
      <c r="N172" s="241">
        <f>BK172</f>
        <v>0</v>
      </c>
      <c r="O172" s="242"/>
      <c r="P172" s="242"/>
      <c r="Q172" s="242"/>
      <c r="R172" s="209"/>
      <c r="T172" s="210"/>
      <c r="U172" s="206"/>
      <c r="V172" s="206"/>
      <c r="W172" s="211">
        <f>SUM(W173:W177)</f>
        <v>0</v>
      </c>
      <c r="X172" s="206"/>
      <c r="Y172" s="211">
        <f>SUM(Y173:Y177)</f>
        <v>1.4315000000000002</v>
      </c>
      <c r="Z172" s="206"/>
      <c r="AA172" s="212">
        <f>SUM(AA173:AA177)</f>
        <v>0</v>
      </c>
      <c r="AR172" s="213" t="s">
        <v>130</v>
      </c>
      <c r="AT172" s="214" t="s">
        <v>78</v>
      </c>
      <c r="AU172" s="214" t="s">
        <v>87</v>
      </c>
      <c r="AY172" s="213" t="s">
        <v>174</v>
      </c>
      <c r="BK172" s="215">
        <f>SUM(BK173:BK177)</f>
        <v>0</v>
      </c>
    </row>
    <row r="173" s="1" customFormat="1" ht="38.25" customHeight="1">
      <c r="B173" s="46"/>
      <c r="C173" s="219" t="s">
        <v>313</v>
      </c>
      <c r="D173" s="219" t="s">
        <v>175</v>
      </c>
      <c r="E173" s="220" t="s">
        <v>585</v>
      </c>
      <c r="F173" s="221" t="s">
        <v>586</v>
      </c>
      <c r="G173" s="221"/>
      <c r="H173" s="221"/>
      <c r="I173" s="221"/>
      <c r="J173" s="222" t="s">
        <v>178</v>
      </c>
      <c r="K173" s="223">
        <v>70</v>
      </c>
      <c r="L173" s="224">
        <v>0</v>
      </c>
      <c r="M173" s="225"/>
      <c r="N173" s="226">
        <f>ROUND(L173*K173,2)</f>
        <v>0</v>
      </c>
      <c r="O173" s="226"/>
      <c r="P173" s="226"/>
      <c r="Q173" s="226"/>
      <c r="R173" s="48"/>
      <c r="T173" s="227" t="s">
        <v>22</v>
      </c>
      <c r="U173" s="56" t="s">
        <v>44</v>
      </c>
      <c r="V173" s="47"/>
      <c r="W173" s="228">
        <f>V173*K173</f>
        <v>0</v>
      </c>
      <c r="X173" s="228">
        <v>0.01175</v>
      </c>
      <c r="Y173" s="228">
        <f>X173*K173</f>
        <v>0.82250000000000001</v>
      </c>
      <c r="Z173" s="228">
        <v>0</v>
      </c>
      <c r="AA173" s="229">
        <f>Z173*K173</f>
        <v>0</v>
      </c>
      <c r="AR173" s="22" t="s">
        <v>232</v>
      </c>
      <c r="AT173" s="22" t="s">
        <v>175</v>
      </c>
      <c r="AU173" s="22" t="s">
        <v>130</v>
      </c>
      <c r="AY173" s="22" t="s">
        <v>174</v>
      </c>
      <c r="BE173" s="142">
        <f>IF(U173="základní",N173,0)</f>
        <v>0</v>
      </c>
      <c r="BF173" s="142">
        <f>IF(U173="snížená",N173,0)</f>
        <v>0</v>
      </c>
      <c r="BG173" s="142">
        <f>IF(U173="zákl. přenesená",N173,0)</f>
        <v>0</v>
      </c>
      <c r="BH173" s="142">
        <f>IF(U173="sníž. přenesená",N173,0)</f>
        <v>0</v>
      </c>
      <c r="BI173" s="142">
        <f>IF(U173="nulová",N173,0)</f>
        <v>0</v>
      </c>
      <c r="BJ173" s="22" t="s">
        <v>87</v>
      </c>
      <c r="BK173" s="142">
        <f>ROUND(L173*K173,2)</f>
        <v>0</v>
      </c>
      <c r="BL173" s="22" t="s">
        <v>232</v>
      </c>
      <c r="BM173" s="22" t="s">
        <v>587</v>
      </c>
    </row>
    <row r="174" s="1" customFormat="1" ht="38.25" customHeight="1">
      <c r="B174" s="46"/>
      <c r="C174" s="219" t="s">
        <v>317</v>
      </c>
      <c r="D174" s="219" t="s">
        <v>175</v>
      </c>
      <c r="E174" s="220" t="s">
        <v>588</v>
      </c>
      <c r="F174" s="221" t="s">
        <v>589</v>
      </c>
      <c r="G174" s="221"/>
      <c r="H174" s="221"/>
      <c r="I174" s="221"/>
      <c r="J174" s="222" t="s">
        <v>178</v>
      </c>
      <c r="K174" s="223">
        <v>140</v>
      </c>
      <c r="L174" s="224">
        <v>0</v>
      </c>
      <c r="M174" s="225"/>
      <c r="N174" s="226">
        <f>ROUND(L174*K174,2)</f>
        <v>0</v>
      </c>
      <c r="O174" s="226"/>
      <c r="P174" s="226"/>
      <c r="Q174" s="226"/>
      <c r="R174" s="48"/>
      <c r="T174" s="227" t="s">
        <v>22</v>
      </c>
      <c r="U174" s="56" t="s">
        <v>44</v>
      </c>
      <c r="V174" s="47"/>
      <c r="W174" s="228">
        <f>V174*K174</f>
        <v>0</v>
      </c>
      <c r="X174" s="228">
        <v>0.00165</v>
      </c>
      <c r="Y174" s="228">
        <f>X174*K174</f>
        <v>0.23100000000000001</v>
      </c>
      <c r="Z174" s="228">
        <v>0</v>
      </c>
      <c r="AA174" s="229">
        <f>Z174*K174</f>
        <v>0</v>
      </c>
      <c r="AR174" s="22" t="s">
        <v>232</v>
      </c>
      <c r="AT174" s="22" t="s">
        <v>175</v>
      </c>
      <c r="AU174" s="22" t="s">
        <v>130</v>
      </c>
      <c r="AY174" s="22" t="s">
        <v>174</v>
      </c>
      <c r="BE174" s="142">
        <f>IF(U174="základní",N174,0)</f>
        <v>0</v>
      </c>
      <c r="BF174" s="142">
        <f>IF(U174="snížená",N174,0)</f>
        <v>0</v>
      </c>
      <c r="BG174" s="142">
        <f>IF(U174="zákl. přenesená",N174,0)</f>
        <v>0</v>
      </c>
      <c r="BH174" s="142">
        <f>IF(U174="sníž. přenesená",N174,0)</f>
        <v>0</v>
      </c>
      <c r="BI174" s="142">
        <f>IF(U174="nulová",N174,0)</f>
        <v>0</v>
      </c>
      <c r="BJ174" s="22" t="s">
        <v>87</v>
      </c>
      <c r="BK174" s="142">
        <f>ROUND(L174*K174,2)</f>
        <v>0</v>
      </c>
      <c r="BL174" s="22" t="s">
        <v>232</v>
      </c>
      <c r="BM174" s="22" t="s">
        <v>590</v>
      </c>
    </row>
    <row r="175" s="10" customFormat="1" ht="16.5" customHeight="1">
      <c r="B175" s="230"/>
      <c r="C175" s="231"/>
      <c r="D175" s="231"/>
      <c r="E175" s="232" t="s">
        <v>22</v>
      </c>
      <c r="F175" s="233" t="s">
        <v>719</v>
      </c>
      <c r="G175" s="234"/>
      <c r="H175" s="234"/>
      <c r="I175" s="234"/>
      <c r="J175" s="231"/>
      <c r="K175" s="235">
        <v>140</v>
      </c>
      <c r="L175" s="231"/>
      <c r="M175" s="231"/>
      <c r="N175" s="231"/>
      <c r="O175" s="231"/>
      <c r="P175" s="231"/>
      <c r="Q175" s="231"/>
      <c r="R175" s="236"/>
      <c r="T175" s="237"/>
      <c r="U175" s="231"/>
      <c r="V175" s="231"/>
      <c r="W175" s="231"/>
      <c r="X175" s="231"/>
      <c r="Y175" s="231"/>
      <c r="Z175" s="231"/>
      <c r="AA175" s="238"/>
      <c r="AT175" s="239" t="s">
        <v>182</v>
      </c>
      <c r="AU175" s="239" t="s">
        <v>130</v>
      </c>
      <c r="AV175" s="10" t="s">
        <v>130</v>
      </c>
      <c r="AW175" s="10" t="s">
        <v>36</v>
      </c>
      <c r="AX175" s="10" t="s">
        <v>87</v>
      </c>
      <c r="AY175" s="239" t="s">
        <v>174</v>
      </c>
    </row>
    <row r="176" s="1" customFormat="1" ht="25.5" customHeight="1">
      <c r="B176" s="46"/>
      <c r="C176" s="219" t="s">
        <v>321</v>
      </c>
      <c r="D176" s="219" t="s">
        <v>175</v>
      </c>
      <c r="E176" s="220" t="s">
        <v>592</v>
      </c>
      <c r="F176" s="221" t="s">
        <v>593</v>
      </c>
      <c r="G176" s="221"/>
      <c r="H176" s="221"/>
      <c r="I176" s="221"/>
      <c r="J176" s="222" t="s">
        <v>178</v>
      </c>
      <c r="K176" s="223">
        <v>70</v>
      </c>
      <c r="L176" s="224">
        <v>0</v>
      </c>
      <c r="M176" s="225"/>
      <c r="N176" s="226">
        <f>ROUND(L176*K176,2)</f>
        <v>0</v>
      </c>
      <c r="O176" s="226"/>
      <c r="P176" s="226"/>
      <c r="Q176" s="226"/>
      <c r="R176" s="48"/>
      <c r="T176" s="227" t="s">
        <v>22</v>
      </c>
      <c r="U176" s="56" t="s">
        <v>44</v>
      </c>
      <c r="V176" s="47"/>
      <c r="W176" s="228">
        <f>V176*K176</f>
        <v>0</v>
      </c>
      <c r="X176" s="228">
        <v>0.0054000000000000003</v>
      </c>
      <c r="Y176" s="228">
        <f>X176*K176</f>
        <v>0.378</v>
      </c>
      <c r="Z176" s="228">
        <v>0</v>
      </c>
      <c r="AA176" s="229">
        <f>Z176*K176</f>
        <v>0</v>
      </c>
      <c r="AR176" s="22" t="s">
        <v>232</v>
      </c>
      <c r="AT176" s="22" t="s">
        <v>175</v>
      </c>
      <c r="AU176" s="22" t="s">
        <v>130</v>
      </c>
      <c r="AY176" s="22" t="s">
        <v>174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22" t="s">
        <v>87</v>
      </c>
      <c r="BK176" s="142">
        <f>ROUND(L176*K176,2)</f>
        <v>0</v>
      </c>
      <c r="BL176" s="22" t="s">
        <v>232</v>
      </c>
      <c r="BM176" s="22" t="s">
        <v>594</v>
      </c>
    </row>
    <row r="177" s="1" customFormat="1" ht="25.5" customHeight="1">
      <c r="B177" s="46"/>
      <c r="C177" s="219" t="s">
        <v>238</v>
      </c>
      <c r="D177" s="219" t="s">
        <v>175</v>
      </c>
      <c r="E177" s="220" t="s">
        <v>595</v>
      </c>
      <c r="F177" s="221" t="s">
        <v>596</v>
      </c>
      <c r="G177" s="221"/>
      <c r="H177" s="221"/>
      <c r="I177" s="221"/>
      <c r="J177" s="222" t="s">
        <v>255</v>
      </c>
      <c r="K177" s="253">
        <v>0</v>
      </c>
      <c r="L177" s="224">
        <v>0</v>
      </c>
      <c r="M177" s="225"/>
      <c r="N177" s="226">
        <f>ROUND(L177*K177,2)</f>
        <v>0</v>
      </c>
      <c r="O177" s="226"/>
      <c r="P177" s="226"/>
      <c r="Q177" s="226"/>
      <c r="R177" s="48"/>
      <c r="T177" s="227" t="s">
        <v>22</v>
      </c>
      <c r="U177" s="56" t="s">
        <v>44</v>
      </c>
      <c r="V177" s="47"/>
      <c r="W177" s="228">
        <f>V177*K177</f>
        <v>0</v>
      </c>
      <c r="X177" s="228">
        <v>0</v>
      </c>
      <c r="Y177" s="228">
        <f>X177*K177</f>
        <v>0</v>
      </c>
      <c r="Z177" s="228">
        <v>0</v>
      </c>
      <c r="AA177" s="229">
        <f>Z177*K177</f>
        <v>0</v>
      </c>
      <c r="AR177" s="22" t="s">
        <v>232</v>
      </c>
      <c r="AT177" s="22" t="s">
        <v>175</v>
      </c>
      <c r="AU177" s="22" t="s">
        <v>130</v>
      </c>
      <c r="AY177" s="22" t="s">
        <v>174</v>
      </c>
      <c r="BE177" s="142">
        <f>IF(U177="základní",N177,0)</f>
        <v>0</v>
      </c>
      <c r="BF177" s="142">
        <f>IF(U177="snížená",N177,0)</f>
        <v>0</v>
      </c>
      <c r="BG177" s="142">
        <f>IF(U177="zákl. přenesená",N177,0)</f>
        <v>0</v>
      </c>
      <c r="BH177" s="142">
        <f>IF(U177="sníž. přenesená",N177,0)</f>
        <v>0</v>
      </c>
      <c r="BI177" s="142">
        <f>IF(U177="nulová",N177,0)</f>
        <v>0</v>
      </c>
      <c r="BJ177" s="22" t="s">
        <v>87</v>
      </c>
      <c r="BK177" s="142">
        <f>ROUND(L177*K177,2)</f>
        <v>0</v>
      </c>
      <c r="BL177" s="22" t="s">
        <v>232</v>
      </c>
      <c r="BM177" s="22" t="s">
        <v>597</v>
      </c>
    </row>
    <row r="178" s="9" customFormat="1" ht="29.88" customHeight="1">
      <c r="B178" s="205"/>
      <c r="C178" s="206"/>
      <c r="D178" s="216" t="s">
        <v>542</v>
      </c>
      <c r="E178" s="216"/>
      <c r="F178" s="216"/>
      <c r="G178" s="216"/>
      <c r="H178" s="216"/>
      <c r="I178" s="216"/>
      <c r="J178" s="216"/>
      <c r="K178" s="216"/>
      <c r="L178" s="216"/>
      <c r="M178" s="216"/>
      <c r="N178" s="241">
        <f>BK178</f>
        <v>0</v>
      </c>
      <c r="O178" s="242"/>
      <c r="P178" s="242"/>
      <c r="Q178" s="242"/>
      <c r="R178" s="209"/>
      <c r="T178" s="210"/>
      <c r="U178" s="206"/>
      <c r="V178" s="206"/>
      <c r="W178" s="211">
        <f>SUM(W179:W185)</f>
        <v>0</v>
      </c>
      <c r="X178" s="206"/>
      <c r="Y178" s="211">
        <f>SUM(Y179:Y185)</f>
        <v>1.8129999999999999</v>
      </c>
      <c r="Z178" s="206"/>
      <c r="AA178" s="212">
        <f>SUM(AA179:AA185)</f>
        <v>2.8525</v>
      </c>
      <c r="AR178" s="213" t="s">
        <v>130</v>
      </c>
      <c r="AT178" s="214" t="s">
        <v>78</v>
      </c>
      <c r="AU178" s="214" t="s">
        <v>87</v>
      </c>
      <c r="AY178" s="213" t="s">
        <v>174</v>
      </c>
      <c r="BK178" s="215">
        <f>SUM(BK179:BK185)</f>
        <v>0</v>
      </c>
    </row>
    <row r="179" s="1" customFormat="1" ht="38.25" customHeight="1">
      <c r="B179" s="46"/>
      <c r="C179" s="219" t="s">
        <v>328</v>
      </c>
      <c r="D179" s="219" t="s">
        <v>175</v>
      </c>
      <c r="E179" s="220" t="s">
        <v>672</v>
      </c>
      <c r="F179" s="221" t="s">
        <v>673</v>
      </c>
      <c r="G179" s="221"/>
      <c r="H179" s="221"/>
      <c r="I179" s="221"/>
      <c r="J179" s="222" t="s">
        <v>178</v>
      </c>
      <c r="K179" s="223">
        <v>35</v>
      </c>
      <c r="L179" s="224">
        <v>0</v>
      </c>
      <c r="M179" s="225"/>
      <c r="N179" s="226">
        <f>ROUND(L179*K179,2)</f>
        <v>0</v>
      </c>
      <c r="O179" s="226"/>
      <c r="P179" s="226"/>
      <c r="Q179" s="226"/>
      <c r="R179" s="48"/>
      <c r="T179" s="227" t="s">
        <v>22</v>
      </c>
      <c r="U179" s="56" t="s">
        <v>44</v>
      </c>
      <c r="V179" s="47"/>
      <c r="W179" s="228">
        <f>V179*K179</f>
        <v>0</v>
      </c>
      <c r="X179" s="228">
        <v>0.039719999999999998</v>
      </c>
      <c r="Y179" s="228">
        <f>X179*K179</f>
        <v>1.3901999999999999</v>
      </c>
      <c r="Z179" s="228">
        <v>0</v>
      </c>
      <c r="AA179" s="229">
        <f>Z179*K179</f>
        <v>0</v>
      </c>
      <c r="AR179" s="22" t="s">
        <v>232</v>
      </c>
      <c r="AT179" s="22" t="s">
        <v>175</v>
      </c>
      <c r="AU179" s="22" t="s">
        <v>130</v>
      </c>
      <c r="AY179" s="22" t="s">
        <v>174</v>
      </c>
      <c r="BE179" s="142">
        <f>IF(U179="základní",N179,0)</f>
        <v>0</v>
      </c>
      <c r="BF179" s="142">
        <f>IF(U179="snížená",N179,0)</f>
        <v>0</v>
      </c>
      <c r="BG179" s="142">
        <f>IF(U179="zákl. přenesená",N179,0)</f>
        <v>0</v>
      </c>
      <c r="BH179" s="142">
        <f>IF(U179="sníž. přenesená",N179,0)</f>
        <v>0</v>
      </c>
      <c r="BI179" s="142">
        <f>IF(U179="nulová",N179,0)</f>
        <v>0</v>
      </c>
      <c r="BJ179" s="22" t="s">
        <v>87</v>
      </c>
      <c r="BK179" s="142">
        <f>ROUND(L179*K179,2)</f>
        <v>0</v>
      </c>
      <c r="BL179" s="22" t="s">
        <v>232</v>
      </c>
      <c r="BM179" s="22" t="s">
        <v>674</v>
      </c>
    </row>
    <row r="180" s="1" customFormat="1" ht="25.5" customHeight="1">
      <c r="B180" s="46"/>
      <c r="C180" s="245" t="s">
        <v>332</v>
      </c>
      <c r="D180" s="245" t="s">
        <v>235</v>
      </c>
      <c r="E180" s="246" t="s">
        <v>675</v>
      </c>
      <c r="F180" s="247" t="s">
        <v>676</v>
      </c>
      <c r="G180" s="247"/>
      <c r="H180" s="247"/>
      <c r="I180" s="247"/>
      <c r="J180" s="248" t="s">
        <v>178</v>
      </c>
      <c r="K180" s="249">
        <v>38.5</v>
      </c>
      <c r="L180" s="250">
        <v>0</v>
      </c>
      <c r="M180" s="251"/>
      <c r="N180" s="252">
        <f>ROUND(L180*K180,2)</f>
        <v>0</v>
      </c>
      <c r="O180" s="226"/>
      <c r="P180" s="226"/>
      <c r="Q180" s="226"/>
      <c r="R180" s="48"/>
      <c r="T180" s="227" t="s">
        <v>22</v>
      </c>
      <c r="U180" s="56" t="s">
        <v>44</v>
      </c>
      <c r="V180" s="47"/>
      <c r="W180" s="228">
        <f>V180*K180</f>
        <v>0</v>
      </c>
      <c r="X180" s="228">
        <v>0.0097999999999999997</v>
      </c>
      <c r="Y180" s="228">
        <f>X180*K180</f>
        <v>0.37729999999999997</v>
      </c>
      <c r="Z180" s="228">
        <v>0</v>
      </c>
      <c r="AA180" s="229">
        <f>Z180*K180</f>
        <v>0</v>
      </c>
      <c r="AR180" s="22" t="s">
        <v>238</v>
      </c>
      <c r="AT180" s="22" t="s">
        <v>235</v>
      </c>
      <c r="AU180" s="22" t="s">
        <v>130</v>
      </c>
      <c r="AY180" s="22" t="s">
        <v>174</v>
      </c>
      <c r="BE180" s="142">
        <f>IF(U180="základní",N180,0)</f>
        <v>0</v>
      </c>
      <c r="BF180" s="142">
        <f>IF(U180="snížená",N180,0)</f>
        <v>0</v>
      </c>
      <c r="BG180" s="142">
        <f>IF(U180="zákl. přenesená",N180,0)</f>
        <v>0</v>
      </c>
      <c r="BH180" s="142">
        <f>IF(U180="sníž. přenesená",N180,0)</f>
        <v>0</v>
      </c>
      <c r="BI180" s="142">
        <f>IF(U180="nulová",N180,0)</f>
        <v>0</v>
      </c>
      <c r="BJ180" s="22" t="s">
        <v>87</v>
      </c>
      <c r="BK180" s="142">
        <f>ROUND(L180*K180,2)</f>
        <v>0</v>
      </c>
      <c r="BL180" s="22" t="s">
        <v>232</v>
      </c>
      <c r="BM180" s="22" t="s">
        <v>677</v>
      </c>
    </row>
    <row r="181" s="1" customFormat="1" ht="25.5" customHeight="1">
      <c r="B181" s="46"/>
      <c r="C181" s="219" t="s">
        <v>336</v>
      </c>
      <c r="D181" s="219" t="s">
        <v>175</v>
      </c>
      <c r="E181" s="220" t="s">
        <v>678</v>
      </c>
      <c r="F181" s="221" t="s">
        <v>679</v>
      </c>
      <c r="G181" s="221"/>
      <c r="H181" s="221"/>
      <c r="I181" s="221"/>
      <c r="J181" s="222" t="s">
        <v>178</v>
      </c>
      <c r="K181" s="223">
        <v>35</v>
      </c>
      <c r="L181" s="224">
        <v>0</v>
      </c>
      <c r="M181" s="225"/>
      <c r="N181" s="226">
        <f>ROUND(L181*K181,2)</f>
        <v>0</v>
      </c>
      <c r="O181" s="226"/>
      <c r="P181" s="226"/>
      <c r="Q181" s="226"/>
      <c r="R181" s="48"/>
      <c r="T181" s="227" t="s">
        <v>22</v>
      </c>
      <c r="U181" s="56" t="s">
        <v>44</v>
      </c>
      <c r="V181" s="47"/>
      <c r="W181" s="228">
        <f>V181*K181</f>
        <v>0</v>
      </c>
      <c r="X181" s="228">
        <v>0</v>
      </c>
      <c r="Y181" s="228">
        <f>X181*K181</f>
        <v>0</v>
      </c>
      <c r="Z181" s="228">
        <v>0.081500000000000003</v>
      </c>
      <c r="AA181" s="229">
        <f>Z181*K181</f>
        <v>2.8525</v>
      </c>
      <c r="AR181" s="22" t="s">
        <v>232</v>
      </c>
      <c r="AT181" s="22" t="s">
        <v>175</v>
      </c>
      <c r="AU181" s="22" t="s">
        <v>130</v>
      </c>
      <c r="AY181" s="22" t="s">
        <v>174</v>
      </c>
      <c r="BE181" s="142">
        <f>IF(U181="základní",N181,0)</f>
        <v>0</v>
      </c>
      <c r="BF181" s="142">
        <f>IF(U181="snížená",N181,0)</f>
        <v>0</v>
      </c>
      <c r="BG181" s="142">
        <f>IF(U181="zákl. přenesená",N181,0)</f>
        <v>0</v>
      </c>
      <c r="BH181" s="142">
        <f>IF(U181="sníž. přenesená",N181,0)</f>
        <v>0</v>
      </c>
      <c r="BI181" s="142">
        <f>IF(U181="nulová",N181,0)</f>
        <v>0</v>
      </c>
      <c r="BJ181" s="22" t="s">
        <v>87</v>
      </c>
      <c r="BK181" s="142">
        <f>ROUND(L181*K181,2)</f>
        <v>0</v>
      </c>
      <c r="BL181" s="22" t="s">
        <v>232</v>
      </c>
      <c r="BM181" s="22" t="s">
        <v>680</v>
      </c>
    </row>
    <row r="182" s="1" customFormat="1" ht="16.5" customHeight="1">
      <c r="B182" s="46"/>
      <c r="C182" s="219" t="s">
        <v>340</v>
      </c>
      <c r="D182" s="219" t="s">
        <v>175</v>
      </c>
      <c r="E182" s="220" t="s">
        <v>682</v>
      </c>
      <c r="F182" s="221" t="s">
        <v>683</v>
      </c>
      <c r="G182" s="221"/>
      <c r="H182" s="221"/>
      <c r="I182" s="221"/>
      <c r="J182" s="222" t="s">
        <v>178</v>
      </c>
      <c r="K182" s="223">
        <v>35</v>
      </c>
      <c r="L182" s="224">
        <v>0</v>
      </c>
      <c r="M182" s="225"/>
      <c r="N182" s="226">
        <f>ROUND(L182*K182,2)</f>
        <v>0</v>
      </c>
      <c r="O182" s="226"/>
      <c r="P182" s="226"/>
      <c r="Q182" s="226"/>
      <c r="R182" s="48"/>
      <c r="T182" s="227" t="s">
        <v>22</v>
      </c>
      <c r="U182" s="56" t="s">
        <v>44</v>
      </c>
      <c r="V182" s="47"/>
      <c r="W182" s="228">
        <f>V182*K182</f>
        <v>0</v>
      </c>
      <c r="X182" s="228">
        <v>0.00029999999999999997</v>
      </c>
      <c r="Y182" s="228">
        <f>X182*K182</f>
        <v>0.010499999999999999</v>
      </c>
      <c r="Z182" s="228">
        <v>0</v>
      </c>
      <c r="AA182" s="229">
        <f>Z182*K182</f>
        <v>0</v>
      </c>
      <c r="AR182" s="22" t="s">
        <v>232</v>
      </c>
      <c r="AT182" s="22" t="s">
        <v>175</v>
      </c>
      <c r="AU182" s="22" t="s">
        <v>130</v>
      </c>
      <c r="AY182" s="22" t="s">
        <v>174</v>
      </c>
      <c r="BE182" s="142">
        <f>IF(U182="základní",N182,0)</f>
        <v>0</v>
      </c>
      <c r="BF182" s="142">
        <f>IF(U182="snížená",N182,0)</f>
        <v>0</v>
      </c>
      <c r="BG182" s="142">
        <f>IF(U182="zákl. přenesená",N182,0)</f>
        <v>0</v>
      </c>
      <c r="BH182" s="142">
        <f>IF(U182="sníž. přenesená",N182,0)</f>
        <v>0</v>
      </c>
      <c r="BI182" s="142">
        <f>IF(U182="nulová",N182,0)</f>
        <v>0</v>
      </c>
      <c r="BJ182" s="22" t="s">
        <v>87</v>
      </c>
      <c r="BK182" s="142">
        <f>ROUND(L182*K182,2)</f>
        <v>0</v>
      </c>
      <c r="BL182" s="22" t="s">
        <v>232</v>
      </c>
      <c r="BM182" s="22" t="s">
        <v>684</v>
      </c>
    </row>
    <row r="183" s="1" customFormat="1" ht="16.5" customHeight="1">
      <c r="B183" s="46"/>
      <c r="C183" s="219" t="s">
        <v>346</v>
      </c>
      <c r="D183" s="219" t="s">
        <v>175</v>
      </c>
      <c r="E183" s="220" t="s">
        <v>598</v>
      </c>
      <c r="F183" s="221" t="s">
        <v>599</v>
      </c>
      <c r="G183" s="221"/>
      <c r="H183" s="221"/>
      <c r="I183" s="221"/>
      <c r="J183" s="222" t="s">
        <v>231</v>
      </c>
      <c r="K183" s="223">
        <v>350</v>
      </c>
      <c r="L183" s="224">
        <v>0</v>
      </c>
      <c r="M183" s="225"/>
      <c r="N183" s="226">
        <f>ROUND(L183*K183,2)</f>
        <v>0</v>
      </c>
      <c r="O183" s="226"/>
      <c r="P183" s="226"/>
      <c r="Q183" s="226"/>
      <c r="R183" s="48"/>
      <c r="T183" s="227" t="s">
        <v>22</v>
      </c>
      <c r="U183" s="56" t="s">
        <v>44</v>
      </c>
      <c r="V183" s="47"/>
      <c r="W183" s="228">
        <f>V183*K183</f>
        <v>0</v>
      </c>
      <c r="X183" s="228">
        <v>5.0000000000000002E-05</v>
      </c>
      <c r="Y183" s="228">
        <f>X183*K183</f>
        <v>0.017500000000000002</v>
      </c>
      <c r="Z183" s="228">
        <v>0</v>
      </c>
      <c r="AA183" s="229">
        <f>Z183*K183</f>
        <v>0</v>
      </c>
      <c r="AR183" s="22" t="s">
        <v>232</v>
      </c>
      <c r="AT183" s="22" t="s">
        <v>175</v>
      </c>
      <c r="AU183" s="22" t="s">
        <v>130</v>
      </c>
      <c r="AY183" s="22" t="s">
        <v>174</v>
      </c>
      <c r="BE183" s="142">
        <f>IF(U183="základní",N183,0)</f>
        <v>0</v>
      </c>
      <c r="BF183" s="142">
        <f>IF(U183="snížená",N183,0)</f>
        <v>0</v>
      </c>
      <c r="BG183" s="142">
        <f>IF(U183="zákl. přenesená",N183,0)</f>
        <v>0</v>
      </c>
      <c r="BH183" s="142">
        <f>IF(U183="sníž. přenesená",N183,0)</f>
        <v>0</v>
      </c>
      <c r="BI183" s="142">
        <f>IF(U183="nulová",N183,0)</f>
        <v>0</v>
      </c>
      <c r="BJ183" s="22" t="s">
        <v>87</v>
      </c>
      <c r="BK183" s="142">
        <f>ROUND(L183*K183,2)</f>
        <v>0</v>
      </c>
      <c r="BL183" s="22" t="s">
        <v>232</v>
      </c>
      <c r="BM183" s="22" t="s">
        <v>600</v>
      </c>
    </row>
    <row r="184" s="1" customFormat="1" ht="16.5" customHeight="1">
      <c r="B184" s="46"/>
      <c r="C184" s="219" t="s">
        <v>350</v>
      </c>
      <c r="D184" s="219" t="s">
        <v>175</v>
      </c>
      <c r="E184" s="220" t="s">
        <v>601</v>
      </c>
      <c r="F184" s="221" t="s">
        <v>602</v>
      </c>
      <c r="G184" s="221"/>
      <c r="H184" s="221"/>
      <c r="I184" s="221"/>
      <c r="J184" s="222" t="s">
        <v>231</v>
      </c>
      <c r="K184" s="223">
        <v>350</v>
      </c>
      <c r="L184" s="224">
        <v>0</v>
      </c>
      <c r="M184" s="225"/>
      <c r="N184" s="226">
        <f>ROUND(L184*K184,2)</f>
        <v>0</v>
      </c>
      <c r="O184" s="226"/>
      <c r="P184" s="226"/>
      <c r="Q184" s="226"/>
      <c r="R184" s="48"/>
      <c r="T184" s="227" t="s">
        <v>22</v>
      </c>
      <c r="U184" s="56" t="s">
        <v>44</v>
      </c>
      <c r="V184" s="47"/>
      <c r="W184" s="228">
        <f>V184*K184</f>
        <v>0</v>
      </c>
      <c r="X184" s="228">
        <v>5.0000000000000002E-05</v>
      </c>
      <c r="Y184" s="228">
        <f>X184*K184</f>
        <v>0.017500000000000002</v>
      </c>
      <c r="Z184" s="228">
        <v>0</v>
      </c>
      <c r="AA184" s="229">
        <f>Z184*K184</f>
        <v>0</v>
      </c>
      <c r="AR184" s="22" t="s">
        <v>232</v>
      </c>
      <c r="AT184" s="22" t="s">
        <v>175</v>
      </c>
      <c r="AU184" s="22" t="s">
        <v>130</v>
      </c>
      <c r="AY184" s="22" t="s">
        <v>174</v>
      </c>
      <c r="BE184" s="142">
        <f>IF(U184="základní",N184,0)</f>
        <v>0</v>
      </c>
      <c r="BF184" s="142">
        <f>IF(U184="snížená",N184,0)</f>
        <v>0</v>
      </c>
      <c r="BG184" s="142">
        <f>IF(U184="zákl. přenesená",N184,0)</f>
        <v>0</v>
      </c>
      <c r="BH184" s="142">
        <f>IF(U184="sníž. přenesená",N184,0)</f>
        <v>0</v>
      </c>
      <c r="BI184" s="142">
        <f>IF(U184="nulová",N184,0)</f>
        <v>0</v>
      </c>
      <c r="BJ184" s="22" t="s">
        <v>87</v>
      </c>
      <c r="BK184" s="142">
        <f>ROUND(L184*K184,2)</f>
        <v>0</v>
      </c>
      <c r="BL184" s="22" t="s">
        <v>232</v>
      </c>
      <c r="BM184" s="22" t="s">
        <v>603</v>
      </c>
    </row>
    <row r="185" s="1" customFormat="1" ht="25.5" customHeight="1">
      <c r="B185" s="46"/>
      <c r="C185" s="219" t="s">
        <v>354</v>
      </c>
      <c r="D185" s="219" t="s">
        <v>175</v>
      </c>
      <c r="E185" s="220" t="s">
        <v>604</v>
      </c>
      <c r="F185" s="221" t="s">
        <v>605</v>
      </c>
      <c r="G185" s="221"/>
      <c r="H185" s="221"/>
      <c r="I185" s="221"/>
      <c r="J185" s="222" t="s">
        <v>255</v>
      </c>
      <c r="K185" s="253">
        <v>0</v>
      </c>
      <c r="L185" s="224">
        <v>0</v>
      </c>
      <c r="M185" s="225"/>
      <c r="N185" s="226">
        <f>ROUND(L185*K185,2)</f>
        <v>0</v>
      </c>
      <c r="O185" s="226"/>
      <c r="P185" s="226"/>
      <c r="Q185" s="226"/>
      <c r="R185" s="48"/>
      <c r="T185" s="227" t="s">
        <v>22</v>
      </c>
      <c r="U185" s="56" t="s">
        <v>44</v>
      </c>
      <c r="V185" s="47"/>
      <c r="W185" s="228">
        <f>V185*K185</f>
        <v>0</v>
      </c>
      <c r="X185" s="228">
        <v>0</v>
      </c>
      <c r="Y185" s="228">
        <f>X185*K185</f>
        <v>0</v>
      </c>
      <c r="Z185" s="228">
        <v>0</v>
      </c>
      <c r="AA185" s="229">
        <f>Z185*K185</f>
        <v>0</v>
      </c>
      <c r="AR185" s="22" t="s">
        <v>232</v>
      </c>
      <c r="AT185" s="22" t="s">
        <v>175</v>
      </c>
      <c r="AU185" s="22" t="s">
        <v>130</v>
      </c>
      <c r="AY185" s="22" t="s">
        <v>174</v>
      </c>
      <c r="BE185" s="142">
        <f>IF(U185="základní",N185,0)</f>
        <v>0</v>
      </c>
      <c r="BF185" s="142">
        <f>IF(U185="snížená",N185,0)</f>
        <v>0</v>
      </c>
      <c r="BG185" s="142">
        <f>IF(U185="zákl. přenesená",N185,0)</f>
        <v>0</v>
      </c>
      <c r="BH185" s="142">
        <f>IF(U185="sníž. přenesená",N185,0)</f>
        <v>0</v>
      </c>
      <c r="BI185" s="142">
        <f>IF(U185="nulová",N185,0)</f>
        <v>0</v>
      </c>
      <c r="BJ185" s="22" t="s">
        <v>87</v>
      </c>
      <c r="BK185" s="142">
        <f>ROUND(L185*K185,2)</f>
        <v>0</v>
      </c>
      <c r="BL185" s="22" t="s">
        <v>232</v>
      </c>
      <c r="BM185" s="22" t="s">
        <v>606</v>
      </c>
    </row>
    <row r="186" s="9" customFormat="1" ht="29.88" customHeight="1">
      <c r="B186" s="205"/>
      <c r="C186" s="206"/>
      <c r="D186" s="216" t="s">
        <v>151</v>
      </c>
      <c r="E186" s="216"/>
      <c r="F186" s="216"/>
      <c r="G186" s="216"/>
      <c r="H186" s="216"/>
      <c r="I186" s="216"/>
      <c r="J186" s="216"/>
      <c r="K186" s="216"/>
      <c r="L186" s="216"/>
      <c r="M186" s="216"/>
      <c r="N186" s="241">
        <f>BK186</f>
        <v>0</v>
      </c>
      <c r="O186" s="242"/>
      <c r="P186" s="242"/>
      <c r="Q186" s="242"/>
      <c r="R186" s="209"/>
      <c r="T186" s="210"/>
      <c r="U186" s="206"/>
      <c r="V186" s="206"/>
      <c r="W186" s="211">
        <f>SUM(W187:W196)</f>
        <v>0</v>
      </c>
      <c r="X186" s="206"/>
      <c r="Y186" s="211">
        <f>SUM(Y187:Y196)</f>
        <v>0.071525999999999992</v>
      </c>
      <c r="Z186" s="206"/>
      <c r="AA186" s="212">
        <f>SUM(AA187:AA196)</f>
        <v>0</v>
      </c>
      <c r="AR186" s="213" t="s">
        <v>130</v>
      </c>
      <c r="AT186" s="214" t="s">
        <v>78</v>
      </c>
      <c r="AU186" s="214" t="s">
        <v>87</v>
      </c>
      <c r="AY186" s="213" t="s">
        <v>174</v>
      </c>
      <c r="BK186" s="215">
        <f>SUM(BK187:BK196)</f>
        <v>0</v>
      </c>
    </row>
    <row r="187" s="1" customFormat="1" ht="25.5" customHeight="1">
      <c r="B187" s="46"/>
      <c r="C187" s="219" t="s">
        <v>358</v>
      </c>
      <c r="D187" s="219" t="s">
        <v>175</v>
      </c>
      <c r="E187" s="220" t="s">
        <v>514</v>
      </c>
      <c r="F187" s="221" t="s">
        <v>515</v>
      </c>
      <c r="G187" s="221"/>
      <c r="H187" s="221"/>
      <c r="I187" s="221"/>
      <c r="J187" s="222" t="s">
        <v>178</v>
      </c>
      <c r="K187" s="223">
        <v>3</v>
      </c>
      <c r="L187" s="224">
        <v>0</v>
      </c>
      <c r="M187" s="225"/>
      <c r="N187" s="226">
        <f>ROUND(L187*K187,2)</f>
        <v>0</v>
      </c>
      <c r="O187" s="226"/>
      <c r="P187" s="226"/>
      <c r="Q187" s="226"/>
      <c r="R187" s="48"/>
      <c r="T187" s="227" t="s">
        <v>22</v>
      </c>
      <c r="U187" s="56" t="s">
        <v>44</v>
      </c>
      <c r="V187" s="47"/>
      <c r="W187" s="228">
        <f>V187*K187</f>
        <v>0</v>
      </c>
      <c r="X187" s="228">
        <v>6.9999999999999994E-05</v>
      </c>
      <c r="Y187" s="228">
        <f>X187*K187</f>
        <v>0.00020999999999999998</v>
      </c>
      <c r="Z187" s="228">
        <v>0</v>
      </c>
      <c r="AA187" s="229">
        <f>Z187*K187</f>
        <v>0</v>
      </c>
      <c r="AR187" s="22" t="s">
        <v>232</v>
      </c>
      <c r="AT187" s="22" t="s">
        <v>175</v>
      </c>
      <c r="AU187" s="22" t="s">
        <v>130</v>
      </c>
      <c r="AY187" s="22" t="s">
        <v>174</v>
      </c>
      <c r="BE187" s="142">
        <f>IF(U187="základní",N187,0)</f>
        <v>0</v>
      </c>
      <c r="BF187" s="142">
        <f>IF(U187="snížená",N187,0)</f>
        <v>0</v>
      </c>
      <c r="BG187" s="142">
        <f>IF(U187="zákl. přenesená",N187,0)</f>
        <v>0</v>
      </c>
      <c r="BH187" s="142">
        <f>IF(U187="sníž. přenesená",N187,0)</f>
        <v>0</v>
      </c>
      <c r="BI187" s="142">
        <f>IF(U187="nulová",N187,0)</f>
        <v>0</v>
      </c>
      <c r="BJ187" s="22" t="s">
        <v>87</v>
      </c>
      <c r="BK187" s="142">
        <f>ROUND(L187*K187,2)</f>
        <v>0</v>
      </c>
      <c r="BL187" s="22" t="s">
        <v>232</v>
      </c>
      <c r="BM187" s="22" t="s">
        <v>607</v>
      </c>
    </row>
    <row r="188" s="10" customFormat="1" ht="16.5" customHeight="1">
      <c r="B188" s="230"/>
      <c r="C188" s="231"/>
      <c r="D188" s="231"/>
      <c r="E188" s="232" t="s">
        <v>22</v>
      </c>
      <c r="F188" s="233" t="s">
        <v>609</v>
      </c>
      <c r="G188" s="234"/>
      <c r="H188" s="234"/>
      <c r="I188" s="234"/>
      <c r="J188" s="231"/>
      <c r="K188" s="235">
        <v>3</v>
      </c>
      <c r="L188" s="231"/>
      <c r="M188" s="231"/>
      <c r="N188" s="231"/>
      <c r="O188" s="231"/>
      <c r="P188" s="231"/>
      <c r="Q188" s="231"/>
      <c r="R188" s="236"/>
      <c r="T188" s="237"/>
      <c r="U188" s="231"/>
      <c r="V188" s="231"/>
      <c r="W188" s="231"/>
      <c r="X188" s="231"/>
      <c r="Y188" s="231"/>
      <c r="Z188" s="231"/>
      <c r="AA188" s="238"/>
      <c r="AT188" s="239" t="s">
        <v>182</v>
      </c>
      <c r="AU188" s="239" t="s">
        <v>130</v>
      </c>
      <c r="AV188" s="10" t="s">
        <v>130</v>
      </c>
      <c r="AW188" s="10" t="s">
        <v>36</v>
      </c>
      <c r="AX188" s="10" t="s">
        <v>79</v>
      </c>
      <c r="AY188" s="239" t="s">
        <v>174</v>
      </c>
    </row>
    <row r="189" s="1" customFormat="1" ht="25.5" customHeight="1">
      <c r="B189" s="46"/>
      <c r="C189" s="219" t="s">
        <v>362</v>
      </c>
      <c r="D189" s="219" t="s">
        <v>175</v>
      </c>
      <c r="E189" s="220" t="s">
        <v>521</v>
      </c>
      <c r="F189" s="221" t="s">
        <v>522</v>
      </c>
      <c r="G189" s="221"/>
      <c r="H189" s="221"/>
      <c r="I189" s="221"/>
      <c r="J189" s="222" t="s">
        <v>178</v>
      </c>
      <c r="K189" s="223">
        <v>3</v>
      </c>
      <c r="L189" s="224">
        <v>0</v>
      </c>
      <c r="M189" s="225"/>
      <c r="N189" s="226">
        <f>ROUND(L189*K189,2)</f>
        <v>0</v>
      </c>
      <c r="O189" s="226"/>
      <c r="P189" s="226"/>
      <c r="Q189" s="226"/>
      <c r="R189" s="48"/>
      <c r="T189" s="227" t="s">
        <v>22</v>
      </c>
      <c r="U189" s="56" t="s">
        <v>44</v>
      </c>
      <c r="V189" s="47"/>
      <c r="W189" s="228">
        <f>V189*K189</f>
        <v>0</v>
      </c>
      <c r="X189" s="228">
        <v>6.9999999999999994E-05</v>
      </c>
      <c r="Y189" s="228">
        <f>X189*K189</f>
        <v>0.00020999999999999998</v>
      </c>
      <c r="Z189" s="228">
        <v>0</v>
      </c>
      <c r="AA189" s="229">
        <f>Z189*K189</f>
        <v>0</v>
      </c>
      <c r="AR189" s="22" t="s">
        <v>232</v>
      </c>
      <c r="AT189" s="22" t="s">
        <v>175</v>
      </c>
      <c r="AU189" s="22" t="s">
        <v>130</v>
      </c>
      <c r="AY189" s="22" t="s">
        <v>174</v>
      </c>
      <c r="BE189" s="142">
        <f>IF(U189="základní",N189,0)</f>
        <v>0</v>
      </c>
      <c r="BF189" s="142">
        <f>IF(U189="snížená",N189,0)</f>
        <v>0</v>
      </c>
      <c r="BG189" s="142">
        <f>IF(U189="zákl. přenesená",N189,0)</f>
        <v>0</v>
      </c>
      <c r="BH189" s="142">
        <f>IF(U189="sníž. přenesená",N189,0)</f>
        <v>0</v>
      </c>
      <c r="BI189" s="142">
        <f>IF(U189="nulová",N189,0)</f>
        <v>0</v>
      </c>
      <c r="BJ189" s="22" t="s">
        <v>87</v>
      </c>
      <c r="BK189" s="142">
        <f>ROUND(L189*K189,2)</f>
        <v>0</v>
      </c>
      <c r="BL189" s="22" t="s">
        <v>232</v>
      </c>
      <c r="BM189" s="22" t="s">
        <v>611</v>
      </c>
    </row>
    <row r="190" s="1" customFormat="1" ht="25.5" customHeight="1">
      <c r="B190" s="46"/>
      <c r="C190" s="219" t="s">
        <v>368</v>
      </c>
      <c r="D190" s="219" t="s">
        <v>175</v>
      </c>
      <c r="E190" s="220" t="s">
        <v>525</v>
      </c>
      <c r="F190" s="221" t="s">
        <v>526</v>
      </c>
      <c r="G190" s="221"/>
      <c r="H190" s="221"/>
      <c r="I190" s="221"/>
      <c r="J190" s="222" t="s">
        <v>178</v>
      </c>
      <c r="K190" s="223">
        <v>3</v>
      </c>
      <c r="L190" s="224">
        <v>0</v>
      </c>
      <c r="M190" s="225"/>
      <c r="N190" s="226">
        <f>ROUND(L190*K190,2)</f>
        <v>0</v>
      </c>
      <c r="O190" s="226"/>
      <c r="P190" s="226"/>
      <c r="Q190" s="226"/>
      <c r="R190" s="48"/>
      <c r="T190" s="227" t="s">
        <v>22</v>
      </c>
      <c r="U190" s="56" t="s">
        <v>44</v>
      </c>
      <c r="V190" s="47"/>
      <c r="W190" s="228">
        <f>V190*K190</f>
        <v>0</v>
      </c>
      <c r="X190" s="228">
        <v>0.00013999999999999999</v>
      </c>
      <c r="Y190" s="228">
        <f>X190*K190</f>
        <v>0.00041999999999999996</v>
      </c>
      <c r="Z190" s="228">
        <v>0</v>
      </c>
      <c r="AA190" s="229">
        <f>Z190*K190</f>
        <v>0</v>
      </c>
      <c r="AR190" s="22" t="s">
        <v>232</v>
      </c>
      <c r="AT190" s="22" t="s">
        <v>175</v>
      </c>
      <c r="AU190" s="22" t="s">
        <v>130</v>
      </c>
      <c r="AY190" s="22" t="s">
        <v>174</v>
      </c>
      <c r="BE190" s="142">
        <f>IF(U190="základní",N190,0)</f>
        <v>0</v>
      </c>
      <c r="BF190" s="142">
        <f>IF(U190="snížená",N190,0)</f>
        <v>0</v>
      </c>
      <c r="BG190" s="142">
        <f>IF(U190="zákl. přenesená",N190,0)</f>
        <v>0</v>
      </c>
      <c r="BH190" s="142">
        <f>IF(U190="sníž. přenesená",N190,0)</f>
        <v>0</v>
      </c>
      <c r="BI190" s="142">
        <f>IF(U190="nulová",N190,0)</f>
        <v>0</v>
      </c>
      <c r="BJ190" s="22" t="s">
        <v>87</v>
      </c>
      <c r="BK190" s="142">
        <f>ROUND(L190*K190,2)</f>
        <v>0</v>
      </c>
      <c r="BL190" s="22" t="s">
        <v>232</v>
      </c>
      <c r="BM190" s="22" t="s">
        <v>612</v>
      </c>
    </row>
    <row r="191" s="1" customFormat="1" ht="25.5" customHeight="1">
      <c r="B191" s="46"/>
      <c r="C191" s="219" t="s">
        <v>380</v>
      </c>
      <c r="D191" s="219" t="s">
        <v>175</v>
      </c>
      <c r="E191" s="220" t="s">
        <v>529</v>
      </c>
      <c r="F191" s="221" t="s">
        <v>530</v>
      </c>
      <c r="G191" s="221"/>
      <c r="H191" s="221"/>
      <c r="I191" s="221"/>
      <c r="J191" s="222" t="s">
        <v>178</v>
      </c>
      <c r="K191" s="223">
        <v>3</v>
      </c>
      <c r="L191" s="224">
        <v>0</v>
      </c>
      <c r="M191" s="225"/>
      <c r="N191" s="226">
        <f>ROUND(L191*K191,2)</f>
        <v>0</v>
      </c>
      <c r="O191" s="226"/>
      <c r="P191" s="226"/>
      <c r="Q191" s="226"/>
      <c r="R191" s="48"/>
      <c r="T191" s="227" t="s">
        <v>22</v>
      </c>
      <c r="U191" s="56" t="s">
        <v>44</v>
      </c>
      <c r="V191" s="47"/>
      <c r="W191" s="228">
        <f>V191*K191</f>
        <v>0</v>
      </c>
      <c r="X191" s="228">
        <v>0.00012</v>
      </c>
      <c r="Y191" s="228">
        <f>X191*K191</f>
        <v>0.00036000000000000002</v>
      </c>
      <c r="Z191" s="228">
        <v>0</v>
      </c>
      <c r="AA191" s="229">
        <f>Z191*K191</f>
        <v>0</v>
      </c>
      <c r="AR191" s="22" t="s">
        <v>232</v>
      </c>
      <c r="AT191" s="22" t="s">
        <v>175</v>
      </c>
      <c r="AU191" s="22" t="s">
        <v>130</v>
      </c>
      <c r="AY191" s="22" t="s">
        <v>174</v>
      </c>
      <c r="BE191" s="142">
        <f>IF(U191="základní",N191,0)</f>
        <v>0</v>
      </c>
      <c r="BF191" s="142">
        <f>IF(U191="snížená",N191,0)</f>
        <v>0</v>
      </c>
      <c r="BG191" s="142">
        <f>IF(U191="zákl. přenesená",N191,0)</f>
        <v>0</v>
      </c>
      <c r="BH191" s="142">
        <f>IF(U191="sníž. přenesená",N191,0)</f>
        <v>0</v>
      </c>
      <c r="BI191" s="142">
        <f>IF(U191="nulová",N191,0)</f>
        <v>0</v>
      </c>
      <c r="BJ191" s="22" t="s">
        <v>87</v>
      </c>
      <c r="BK191" s="142">
        <f>ROUND(L191*K191,2)</f>
        <v>0</v>
      </c>
      <c r="BL191" s="22" t="s">
        <v>232</v>
      </c>
      <c r="BM191" s="22" t="s">
        <v>613</v>
      </c>
    </row>
    <row r="192" s="1" customFormat="1" ht="25.5" customHeight="1">
      <c r="B192" s="46"/>
      <c r="C192" s="219" t="s">
        <v>385</v>
      </c>
      <c r="D192" s="219" t="s">
        <v>175</v>
      </c>
      <c r="E192" s="220" t="s">
        <v>533</v>
      </c>
      <c r="F192" s="221" t="s">
        <v>534</v>
      </c>
      <c r="G192" s="221"/>
      <c r="H192" s="221"/>
      <c r="I192" s="221"/>
      <c r="J192" s="222" t="s">
        <v>178</v>
      </c>
      <c r="K192" s="223">
        <v>3</v>
      </c>
      <c r="L192" s="224">
        <v>0</v>
      </c>
      <c r="M192" s="225"/>
      <c r="N192" s="226">
        <f>ROUND(L192*K192,2)</f>
        <v>0</v>
      </c>
      <c r="O192" s="226"/>
      <c r="P192" s="226"/>
      <c r="Q192" s="226"/>
      <c r="R192" s="48"/>
      <c r="T192" s="227" t="s">
        <v>22</v>
      </c>
      <c r="U192" s="56" t="s">
        <v>44</v>
      </c>
      <c r="V192" s="47"/>
      <c r="W192" s="228">
        <f>V192*K192</f>
        <v>0</v>
      </c>
      <c r="X192" s="228">
        <v>0.00012</v>
      </c>
      <c r="Y192" s="228">
        <f>X192*K192</f>
        <v>0.00036000000000000002</v>
      </c>
      <c r="Z192" s="228">
        <v>0</v>
      </c>
      <c r="AA192" s="229">
        <f>Z192*K192</f>
        <v>0</v>
      </c>
      <c r="AR192" s="22" t="s">
        <v>232</v>
      </c>
      <c r="AT192" s="22" t="s">
        <v>175</v>
      </c>
      <c r="AU192" s="22" t="s">
        <v>130</v>
      </c>
      <c r="AY192" s="22" t="s">
        <v>174</v>
      </c>
      <c r="BE192" s="142">
        <f>IF(U192="základní",N192,0)</f>
        <v>0</v>
      </c>
      <c r="BF192" s="142">
        <f>IF(U192="snížená",N192,0)</f>
        <v>0</v>
      </c>
      <c r="BG192" s="142">
        <f>IF(U192="zákl. přenesená",N192,0)</f>
        <v>0</v>
      </c>
      <c r="BH192" s="142">
        <f>IF(U192="sníž. přenesená",N192,0)</f>
        <v>0</v>
      </c>
      <c r="BI192" s="142">
        <f>IF(U192="nulová",N192,0)</f>
        <v>0</v>
      </c>
      <c r="BJ192" s="22" t="s">
        <v>87</v>
      </c>
      <c r="BK192" s="142">
        <f>ROUND(L192*K192,2)</f>
        <v>0</v>
      </c>
      <c r="BL192" s="22" t="s">
        <v>232</v>
      </c>
      <c r="BM192" s="22" t="s">
        <v>614</v>
      </c>
    </row>
    <row r="193" s="1" customFormat="1" ht="25.5" customHeight="1">
      <c r="B193" s="46"/>
      <c r="C193" s="219" t="s">
        <v>389</v>
      </c>
      <c r="D193" s="219" t="s">
        <v>175</v>
      </c>
      <c r="E193" s="220" t="s">
        <v>615</v>
      </c>
      <c r="F193" s="221" t="s">
        <v>616</v>
      </c>
      <c r="G193" s="221"/>
      <c r="H193" s="221"/>
      <c r="I193" s="221"/>
      <c r="J193" s="222" t="s">
        <v>178</v>
      </c>
      <c r="K193" s="223">
        <v>13.800000000000001</v>
      </c>
      <c r="L193" s="224">
        <v>0</v>
      </c>
      <c r="M193" s="225"/>
      <c r="N193" s="226">
        <f>ROUND(L193*K193,2)</f>
        <v>0</v>
      </c>
      <c r="O193" s="226"/>
      <c r="P193" s="226"/>
      <c r="Q193" s="226"/>
      <c r="R193" s="48"/>
      <c r="T193" s="227" t="s">
        <v>22</v>
      </c>
      <c r="U193" s="56" t="s">
        <v>44</v>
      </c>
      <c r="V193" s="47"/>
      <c r="W193" s="228">
        <f>V193*K193</f>
        <v>0</v>
      </c>
      <c r="X193" s="228">
        <v>0.00010000000000000001</v>
      </c>
      <c r="Y193" s="228">
        <f>X193*K193</f>
        <v>0.0013800000000000002</v>
      </c>
      <c r="Z193" s="228">
        <v>0</v>
      </c>
      <c r="AA193" s="229">
        <f>Z193*K193</f>
        <v>0</v>
      </c>
      <c r="AR193" s="22" t="s">
        <v>232</v>
      </c>
      <c r="AT193" s="22" t="s">
        <v>175</v>
      </c>
      <c r="AU193" s="22" t="s">
        <v>130</v>
      </c>
      <c r="AY193" s="22" t="s">
        <v>174</v>
      </c>
      <c r="BE193" s="142">
        <f>IF(U193="základní",N193,0)</f>
        <v>0</v>
      </c>
      <c r="BF193" s="142">
        <f>IF(U193="snížená",N193,0)</f>
        <v>0</v>
      </c>
      <c r="BG193" s="142">
        <f>IF(U193="zákl. přenesená",N193,0)</f>
        <v>0</v>
      </c>
      <c r="BH193" s="142">
        <f>IF(U193="sníž. přenesená",N193,0)</f>
        <v>0</v>
      </c>
      <c r="BI193" s="142">
        <f>IF(U193="nulová",N193,0)</f>
        <v>0</v>
      </c>
      <c r="BJ193" s="22" t="s">
        <v>87</v>
      </c>
      <c r="BK193" s="142">
        <f>ROUND(L193*K193,2)</f>
        <v>0</v>
      </c>
      <c r="BL193" s="22" t="s">
        <v>232</v>
      </c>
      <c r="BM193" s="22" t="s">
        <v>720</v>
      </c>
    </row>
    <row r="194" s="10" customFormat="1" ht="16.5" customHeight="1">
      <c r="B194" s="230"/>
      <c r="C194" s="231"/>
      <c r="D194" s="231"/>
      <c r="E194" s="232" t="s">
        <v>22</v>
      </c>
      <c r="F194" s="233" t="s">
        <v>718</v>
      </c>
      <c r="G194" s="234"/>
      <c r="H194" s="234"/>
      <c r="I194" s="234"/>
      <c r="J194" s="231"/>
      <c r="K194" s="235">
        <v>13.800000000000001</v>
      </c>
      <c r="L194" s="231"/>
      <c r="M194" s="231"/>
      <c r="N194" s="231"/>
      <c r="O194" s="231"/>
      <c r="P194" s="231"/>
      <c r="Q194" s="231"/>
      <c r="R194" s="236"/>
      <c r="T194" s="237"/>
      <c r="U194" s="231"/>
      <c r="V194" s="231"/>
      <c r="W194" s="231"/>
      <c r="X194" s="231"/>
      <c r="Y194" s="231"/>
      <c r="Z194" s="231"/>
      <c r="AA194" s="238"/>
      <c r="AT194" s="239" t="s">
        <v>182</v>
      </c>
      <c r="AU194" s="239" t="s">
        <v>130</v>
      </c>
      <c r="AV194" s="10" t="s">
        <v>130</v>
      </c>
      <c r="AW194" s="10" t="s">
        <v>36</v>
      </c>
      <c r="AX194" s="10" t="s">
        <v>87</v>
      </c>
      <c r="AY194" s="239" t="s">
        <v>174</v>
      </c>
    </row>
    <row r="195" s="1" customFormat="1" ht="25.5" customHeight="1">
      <c r="B195" s="46"/>
      <c r="C195" s="219" t="s">
        <v>393</v>
      </c>
      <c r="D195" s="219" t="s">
        <v>175</v>
      </c>
      <c r="E195" s="220" t="s">
        <v>618</v>
      </c>
      <c r="F195" s="221" t="s">
        <v>619</v>
      </c>
      <c r="G195" s="221"/>
      <c r="H195" s="221"/>
      <c r="I195" s="221"/>
      <c r="J195" s="222" t="s">
        <v>178</v>
      </c>
      <c r="K195" s="223">
        <v>13.800000000000001</v>
      </c>
      <c r="L195" s="224">
        <v>0</v>
      </c>
      <c r="M195" s="225"/>
      <c r="N195" s="226">
        <f>ROUND(L195*K195,2)</f>
        <v>0</v>
      </c>
      <c r="O195" s="226"/>
      <c r="P195" s="226"/>
      <c r="Q195" s="226"/>
      <c r="R195" s="48"/>
      <c r="T195" s="227" t="s">
        <v>22</v>
      </c>
      <c r="U195" s="56" t="s">
        <v>44</v>
      </c>
      <c r="V195" s="47"/>
      <c r="W195" s="228">
        <f>V195*K195</f>
        <v>0</v>
      </c>
      <c r="X195" s="228">
        <v>0.00017000000000000001</v>
      </c>
      <c r="Y195" s="228">
        <f>X195*K195</f>
        <v>0.0023460000000000004</v>
      </c>
      <c r="Z195" s="228">
        <v>0</v>
      </c>
      <c r="AA195" s="229">
        <f>Z195*K195</f>
        <v>0</v>
      </c>
      <c r="AR195" s="22" t="s">
        <v>232</v>
      </c>
      <c r="AT195" s="22" t="s">
        <v>175</v>
      </c>
      <c r="AU195" s="22" t="s">
        <v>130</v>
      </c>
      <c r="AY195" s="22" t="s">
        <v>174</v>
      </c>
      <c r="BE195" s="142">
        <f>IF(U195="základní",N195,0)</f>
        <v>0</v>
      </c>
      <c r="BF195" s="142">
        <f>IF(U195="snížená",N195,0)</f>
        <v>0</v>
      </c>
      <c r="BG195" s="142">
        <f>IF(U195="zákl. přenesená",N195,0)</f>
        <v>0</v>
      </c>
      <c r="BH195" s="142">
        <f>IF(U195="sníž. přenesená",N195,0)</f>
        <v>0</v>
      </c>
      <c r="BI195" s="142">
        <f>IF(U195="nulová",N195,0)</f>
        <v>0</v>
      </c>
      <c r="BJ195" s="22" t="s">
        <v>87</v>
      </c>
      <c r="BK195" s="142">
        <f>ROUND(L195*K195,2)</f>
        <v>0</v>
      </c>
      <c r="BL195" s="22" t="s">
        <v>232</v>
      </c>
      <c r="BM195" s="22" t="s">
        <v>721</v>
      </c>
    </row>
    <row r="196" s="1" customFormat="1" ht="25.5" customHeight="1">
      <c r="B196" s="46"/>
      <c r="C196" s="219" t="s">
        <v>397</v>
      </c>
      <c r="D196" s="219" t="s">
        <v>175</v>
      </c>
      <c r="E196" s="220" t="s">
        <v>722</v>
      </c>
      <c r="F196" s="221" t="s">
        <v>723</v>
      </c>
      <c r="G196" s="221"/>
      <c r="H196" s="221"/>
      <c r="I196" s="221"/>
      <c r="J196" s="222" t="s">
        <v>178</v>
      </c>
      <c r="K196" s="223">
        <v>13.800000000000001</v>
      </c>
      <c r="L196" s="224">
        <v>0</v>
      </c>
      <c r="M196" s="225"/>
      <c r="N196" s="226">
        <f>ROUND(L196*K196,2)</f>
        <v>0</v>
      </c>
      <c r="O196" s="226"/>
      <c r="P196" s="226"/>
      <c r="Q196" s="226"/>
      <c r="R196" s="48"/>
      <c r="T196" s="227" t="s">
        <v>22</v>
      </c>
      <c r="U196" s="56" t="s">
        <v>44</v>
      </c>
      <c r="V196" s="47"/>
      <c r="W196" s="228">
        <f>V196*K196</f>
        <v>0</v>
      </c>
      <c r="X196" s="228">
        <v>0.0047999999999999996</v>
      </c>
      <c r="Y196" s="228">
        <f>X196*K196</f>
        <v>0.066239999999999993</v>
      </c>
      <c r="Z196" s="228">
        <v>0</v>
      </c>
      <c r="AA196" s="229">
        <f>Z196*K196</f>
        <v>0</v>
      </c>
      <c r="AR196" s="22" t="s">
        <v>232</v>
      </c>
      <c r="AT196" s="22" t="s">
        <v>175</v>
      </c>
      <c r="AU196" s="22" t="s">
        <v>130</v>
      </c>
      <c r="AY196" s="22" t="s">
        <v>174</v>
      </c>
      <c r="BE196" s="142">
        <f>IF(U196="základní",N196,0)</f>
        <v>0</v>
      </c>
      <c r="BF196" s="142">
        <f>IF(U196="snížená",N196,0)</f>
        <v>0</v>
      </c>
      <c r="BG196" s="142">
        <f>IF(U196="zákl. přenesená",N196,0)</f>
        <v>0</v>
      </c>
      <c r="BH196" s="142">
        <f>IF(U196="sníž. přenesená",N196,0)</f>
        <v>0</v>
      </c>
      <c r="BI196" s="142">
        <f>IF(U196="nulová",N196,0)</f>
        <v>0</v>
      </c>
      <c r="BJ196" s="22" t="s">
        <v>87</v>
      </c>
      <c r="BK196" s="142">
        <f>ROUND(L196*K196,2)</f>
        <v>0</v>
      </c>
      <c r="BL196" s="22" t="s">
        <v>232</v>
      </c>
      <c r="BM196" s="22" t="s">
        <v>724</v>
      </c>
    </row>
    <row r="197" s="9" customFormat="1" ht="29.88" customHeight="1">
      <c r="B197" s="205"/>
      <c r="C197" s="206"/>
      <c r="D197" s="216" t="s">
        <v>543</v>
      </c>
      <c r="E197" s="216"/>
      <c r="F197" s="216"/>
      <c r="G197" s="216"/>
      <c r="H197" s="216"/>
      <c r="I197" s="216"/>
      <c r="J197" s="216"/>
      <c r="K197" s="216"/>
      <c r="L197" s="216"/>
      <c r="M197" s="216"/>
      <c r="N197" s="241">
        <f>BK197</f>
        <v>0</v>
      </c>
      <c r="O197" s="242"/>
      <c r="P197" s="242"/>
      <c r="Q197" s="242"/>
      <c r="R197" s="209"/>
      <c r="T197" s="210"/>
      <c r="U197" s="206"/>
      <c r="V197" s="206"/>
      <c r="W197" s="211">
        <f>SUM(W198:W200)</f>
        <v>0</v>
      </c>
      <c r="X197" s="206"/>
      <c r="Y197" s="211">
        <f>SUM(Y198:Y200)</f>
        <v>0.061983999999999997</v>
      </c>
      <c r="Z197" s="206"/>
      <c r="AA197" s="212">
        <f>SUM(AA198:AA200)</f>
        <v>0</v>
      </c>
      <c r="AR197" s="213" t="s">
        <v>130</v>
      </c>
      <c r="AT197" s="214" t="s">
        <v>78</v>
      </c>
      <c r="AU197" s="214" t="s">
        <v>87</v>
      </c>
      <c r="AY197" s="213" t="s">
        <v>174</v>
      </c>
      <c r="BK197" s="215">
        <f>SUM(BK198:BK200)</f>
        <v>0</v>
      </c>
    </row>
    <row r="198" s="1" customFormat="1" ht="38.25" customHeight="1">
      <c r="B198" s="46"/>
      <c r="C198" s="219" t="s">
        <v>402</v>
      </c>
      <c r="D198" s="219" t="s">
        <v>175</v>
      </c>
      <c r="E198" s="220" t="s">
        <v>624</v>
      </c>
      <c r="F198" s="221" t="s">
        <v>625</v>
      </c>
      <c r="G198" s="221"/>
      <c r="H198" s="221"/>
      <c r="I198" s="221"/>
      <c r="J198" s="222" t="s">
        <v>178</v>
      </c>
      <c r="K198" s="223">
        <v>476.80000000000001</v>
      </c>
      <c r="L198" s="224">
        <v>0</v>
      </c>
      <c r="M198" s="225"/>
      <c r="N198" s="226">
        <f>ROUND(L198*K198,2)</f>
        <v>0</v>
      </c>
      <c r="O198" s="226"/>
      <c r="P198" s="226"/>
      <c r="Q198" s="226"/>
      <c r="R198" s="48"/>
      <c r="T198" s="227" t="s">
        <v>22</v>
      </c>
      <c r="U198" s="56" t="s">
        <v>44</v>
      </c>
      <c r="V198" s="47"/>
      <c r="W198" s="228">
        <f>V198*K198</f>
        <v>0</v>
      </c>
      <c r="X198" s="228">
        <v>0.00012999999999999999</v>
      </c>
      <c r="Y198" s="228">
        <f>X198*K198</f>
        <v>0.061983999999999997</v>
      </c>
      <c r="Z198" s="228">
        <v>0</v>
      </c>
      <c r="AA198" s="229">
        <f>Z198*K198</f>
        <v>0</v>
      </c>
      <c r="AR198" s="22" t="s">
        <v>232</v>
      </c>
      <c r="AT198" s="22" t="s">
        <v>175</v>
      </c>
      <c r="AU198" s="22" t="s">
        <v>130</v>
      </c>
      <c r="AY198" s="22" t="s">
        <v>174</v>
      </c>
      <c r="BE198" s="142">
        <f>IF(U198="základní",N198,0)</f>
        <v>0</v>
      </c>
      <c r="BF198" s="142">
        <f>IF(U198="snížená",N198,0)</f>
        <v>0</v>
      </c>
      <c r="BG198" s="142">
        <f>IF(U198="zákl. přenesená",N198,0)</f>
        <v>0</v>
      </c>
      <c r="BH198" s="142">
        <f>IF(U198="sníž. přenesená",N198,0)</f>
        <v>0</v>
      </c>
      <c r="BI198" s="142">
        <f>IF(U198="nulová",N198,0)</f>
        <v>0</v>
      </c>
      <c r="BJ198" s="22" t="s">
        <v>87</v>
      </c>
      <c r="BK198" s="142">
        <f>ROUND(L198*K198,2)</f>
        <v>0</v>
      </c>
      <c r="BL198" s="22" t="s">
        <v>232</v>
      </c>
      <c r="BM198" s="22" t="s">
        <v>626</v>
      </c>
    </row>
    <row r="199" s="10" customFormat="1" ht="16.5" customHeight="1">
      <c r="B199" s="230"/>
      <c r="C199" s="231"/>
      <c r="D199" s="231"/>
      <c r="E199" s="232" t="s">
        <v>22</v>
      </c>
      <c r="F199" s="233" t="s">
        <v>725</v>
      </c>
      <c r="G199" s="234"/>
      <c r="H199" s="234"/>
      <c r="I199" s="234"/>
      <c r="J199" s="231"/>
      <c r="K199" s="235">
        <v>13.800000000000001</v>
      </c>
      <c r="L199" s="231"/>
      <c r="M199" s="231"/>
      <c r="N199" s="231"/>
      <c r="O199" s="231"/>
      <c r="P199" s="231"/>
      <c r="Q199" s="231"/>
      <c r="R199" s="236"/>
      <c r="T199" s="237"/>
      <c r="U199" s="231"/>
      <c r="V199" s="231"/>
      <c r="W199" s="231"/>
      <c r="X199" s="231"/>
      <c r="Y199" s="231"/>
      <c r="Z199" s="231"/>
      <c r="AA199" s="238"/>
      <c r="AT199" s="239" t="s">
        <v>182</v>
      </c>
      <c r="AU199" s="239" t="s">
        <v>130</v>
      </c>
      <c r="AV199" s="10" t="s">
        <v>130</v>
      </c>
      <c r="AW199" s="10" t="s">
        <v>36</v>
      </c>
      <c r="AX199" s="10" t="s">
        <v>79</v>
      </c>
      <c r="AY199" s="239" t="s">
        <v>174</v>
      </c>
    </row>
    <row r="200" s="10" customFormat="1" ht="16.5" customHeight="1">
      <c r="B200" s="230"/>
      <c r="C200" s="231"/>
      <c r="D200" s="231"/>
      <c r="E200" s="232" t="s">
        <v>22</v>
      </c>
      <c r="F200" s="240" t="s">
        <v>726</v>
      </c>
      <c r="G200" s="231"/>
      <c r="H200" s="231"/>
      <c r="I200" s="231"/>
      <c r="J200" s="231"/>
      <c r="K200" s="235">
        <v>463</v>
      </c>
      <c r="L200" s="231"/>
      <c r="M200" s="231"/>
      <c r="N200" s="231"/>
      <c r="O200" s="231"/>
      <c r="P200" s="231"/>
      <c r="Q200" s="231"/>
      <c r="R200" s="236"/>
      <c r="T200" s="237"/>
      <c r="U200" s="231"/>
      <c r="V200" s="231"/>
      <c r="W200" s="231"/>
      <c r="X200" s="231"/>
      <c r="Y200" s="231"/>
      <c r="Z200" s="231"/>
      <c r="AA200" s="238"/>
      <c r="AT200" s="239" t="s">
        <v>182</v>
      </c>
      <c r="AU200" s="239" t="s">
        <v>130</v>
      </c>
      <c r="AV200" s="10" t="s">
        <v>130</v>
      </c>
      <c r="AW200" s="10" t="s">
        <v>36</v>
      </c>
      <c r="AX200" s="10" t="s">
        <v>79</v>
      </c>
      <c r="AY200" s="239" t="s">
        <v>174</v>
      </c>
    </row>
    <row r="201" s="1" customFormat="1" ht="49.92" customHeight="1">
      <c r="B201" s="46"/>
      <c r="C201" s="47"/>
      <c r="D201" s="207" t="s">
        <v>536</v>
      </c>
      <c r="E201" s="47"/>
      <c r="F201" s="47"/>
      <c r="G201" s="47"/>
      <c r="H201" s="47"/>
      <c r="I201" s="47"/>
      <c r="J201" s="47"/>
      <c r="K201" s="47"/>
      <c r="L201" s="47"/>
      <c r="M201" s="47"/>
      <c r="N201" s="208">
        <f>BK201</f>
        <v>0</v>
      </c>
      <c r="O201" s="178"/>
      <c r="P201" s="178"/>
      <c r="Q201" s="178"/>
      <c r="R201" s="48"/>
      <c r="T201" s="193"/>
      <c r="U201" s="72"/>
      <c r="V201" s="72"/>
      <c r="W201" s="72"/>
      <c r="X201" s="72"/>
      <c r="Y201" s="72"/>
      <c r="Z201" s="72"/>
      <c r="AA201" s="74"/>
      <c r="AT201" s="22" t="s">
        <v>78</v>
      </c>
      <c r="AU201" s="22" t="s">
        <v>79</v>
      </c>
      <c r="AY201" s="22" t="s">
        <v>537</v>
      </c>
      <c r="BK201" s="142">
        <v>0</v>
      </c>
    </row>
    <row r="202" s="1" customFormat="1" ht="6.96" customHeight="1">
      <c r="B202" s="75"/>
      <c r="C202" s="76"/>
      <c r="D202" s="76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7"/>
    </row>
  </sheetData>
  <sheetProtection sheet="1" formatColumns="0" formatRows="0" objects="1" scenarios="1" spinCount="10" saltValue="1Zw/dJh2JaHcXT0jMTPQjiYx1OQi1bihm+SAZaJXHZTjcisDB0ttcw8kzNfHESfbrhdjlH895Aa4jtEu32tvRA==" hashValue="G+O3ZC84Y8QJZok9fGwoNbts0e2dFW01I1ArL659kM2DHQuTp4roenp9VpU/xQZyJ1Isv4rkO8/xYvm0sSmnBw==" algorithmName="SHA-512" password="CC35"/>
  <mergeCells count="245">
    <mergeCell ref="F200:I200"/>
    <mergeCell ref="F198:I198"/>
    <mergeCell ref="L198:M198"/>
    <mergeCell ref="N198:Q198"/>
    <mergeCell ref="F199:I199"/>
    <mergeCell ref="N197:Q197"/>
    <mergeCell ref="N201:Q201"/>
    <mergeCell ref="F182:I182"/>
    <mergeCell ref="F184:I184"/>
    <mergeCell ref="L182:M182"/>
    <mergeCell ref="N182:Q182"/>
    <mergeCell ref="F183:I183"/>
    <mergeCell ref="L183:M183"/>
    <mergeCell ref="N183:Q183"/>
    <mergeCell ref="L184:M184"/>
    <mergeCell ref="N184:Q184"/>
    <mergeCell ref="F185:I185"/>
    <mergeCell ref="L185:M185"/>
    <mergeCell ref="N185:Q185"/>
    <mergeCell ref="N186:Q186"/>
    <mergeCell ref="F187:I187"/>
    <mergeCell ref="F189:I189"/>
    <mergeCell ref="L187:M187"/>
    <mergeCell ref="N187:Q187"/>
    <mergeCell ref="F188:I188"/>
    <mergeCell ref="L189:M189"/>
    <mergeCell ref="N189:Q189"/>
    <mergeCell ref="L190:M190"/>
    <mergeCell ref="N190:Q190"/>
    <mergeCell ref="L191:M191"/>
    <mergeCell ref="N191:Q191"/>
    <mergeCell ref="L192:M192"/>
    <mergeCell ref="N192:Q192"/>
    <mergeCell ref="L193:M193"/>
    <mergeCell ref="N193:Q193"/>
    <mergeCell ref="F190:I190"/>
    <mergeCell ref="F193:I193"/>
    <mergeCell ref="F191:I191"/>
    <mergeCell ref="F192:I192"/>
    <mergeCell ref="F194:I194"/>
    <mergeCell ref="F195:I195"/>
    <mergeCell ref="L195:M195"/>
    <mergeCell ref="N195:Q195"/>
    <mergeCell ref="F196:I196"/>
    <mergeCell ref="L196:M196"/>
    <mergeCell ref="N196:Q196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D108:H108"/>
    <mergeCell ref="D106:H106"/>
    <mergeCell ref="D107:H107"/>
    <mergeCell ref="D109:H109"/>
    <mergeCell ref="D110:H110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N106:Q106"/>
    <mergeCell ref="N107:Q107"/>
    <mergeCell ref="N108:Q108"/>
    <mergeCell ref="N109:Q109"/>
    <mergeCell ref="N110:Q110"/>
    <mergeCell ref="N111:Q111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N130:Q130"/>
    <mergeCell ref="N131:Q131"/>
    <mergeCell ref="N132:Q132"/>
    <mergeCell ref="F133:I133"/>
    <mergeCell ref="F134:I134"/>
    <mergeCell ref="L133:M133"/>
    <mergeCell ref="N133:Q133"/>
    <mergeCell ref="L134:M134"/>
    <mergeCell ref="N134:Q134"/>
    <mergeCell ref="L135:M135"/>
    <mergeCell ref="N135:Q135"/>
    <mergeCell ref="L136:M136"/>
    <mergeCell ref="N136:Q136"/>
    <mergeCell ref="L137:M137"/>
    <mergeCell ref="N137:Q137"/>
    <mergeCell ref="L138:M138"/>
    <mergeCell ref="N138:Q138"/>
    <mergeCell ref="F135:I135"/>
    <mergeCell ref="F138:I138"/>
    <mergeCell ref="F137:I137"/>
    <mergeCell ref="F136:I136"/>
    <mergeCell ref="F140:I140"/>
    <mergeCell ref="L140:M140"/>
    <mergeCell ref="N140:Q140"/>
    <mergeCell ref="F141:I141"/>
    <mergeCell ref="L141:M141"/>
    <mergeCell ref="N141:Q141"/>
    <mergeCell ref="F142:I142"/>
    <mergeCell ref="N139:Q139"/>
    <mergeCell ref="F144:I144"/>
    <mergeCell ref="F146:I146"/>
    <mergeCell ref="L144:M144"/>
    <mergeCell ref="N144:Q144"/>
    <mergeCell ref="F145:I145"/>
    <mergeCell ref="L146:M146"/>
    <mergeCell ref="N146:Q146"/>
    <mergeCell ref="F147:I147"/>
    <mergeCell ref="L147:M147"/>
    <mergeCell ref="N147:Q147"/>
    <mergeCell ref="L148:M148"/>
    <mergeCell ref="N148:Q148"/>
    <mergeCell ref="L149:M149"/>
    <mergeCell ref="N149:Q149"/>
    <mergeCell ref="N143:Q143"/>
    <mergeCell ref="F148:I148"/>
    <mergeCell ref="F151:I151"/>
    <mergeCell ref="F149:I149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N150:Q150"/>
    <mergeCell ref="F155:I155"/>
    <mergeCell ref="F158:I158"/>
    <mergeCell ref="L155:M155"/>
    <mergeCell ref="N155:Q155"/>
    <mergeCell ref="L158:M158"/>
    <mergeCell ref="N158:Q158"/>
    <mergeCell ref="F159:I159"/>
    <mergeCell ref="L159:M159"/>
    <mergeCell ref="N159:Q159"/>
    <mergeCell ref="N154:Q154"/>
    <mergeCell ref="N156:Q156"/>
    <mergeCell ref="N157:Q157"/>
    <mergeCell ref="F161:I161"/>
    <mergeCell ref="F163:I163"/>
    <mergeCell ref="L161:M161"/>
    <mergeCell ref="N161:Q161"/>
    <mergeCell ref="F162:I162"/>
    <mergeCell ref="L162:M162"/>
    <mergeCell ref="N162:Q162"/>
    <mergeCell ref="L163:M163"/>
    <mergeCell ref="N163:Q163"/>
    <mergeCell ref="L164:M164"/>
    <mergeCell ref="N164:Q164"/>
    <mergeCell ref="N160:Q160"/>
    <mergeCell ref="F164:I164"/>
    <mergeCell ref="F167:I167"/>
    <mergeCell ref="F166:I166"/>
    <mergeCell ref="L166:M166"/>
    <mergeCell ref="N166:Q166"/>
    <mergeCell ref="L167:M167"/>
    <mergeCell ref="N167:Q167"/>
    <mergeCell ref="F168:I168"/>
    <mergeCell ref="L168:M168"/>
    <mergeCell ref="N168:Q168"/>
    <mergeCell ref="N165:Q165"/>
    <mergeCell ref="N169:Q169"/>
    <mergeCell ref="F170:I170"/>
    <mergeCell ref="F173:I173"/>
    <mergeCell ref="L170:M170"/>
    <mergeCell ref="N170:Q170"/>
    <mergeCell ref="F171:I171"/>
    <mergeCell ref="L171:M171"/>
    <mergeCell ref="N171:Q171"/>
    <mergeCell ref="L173:M173"/>
    <mergeCell ref="N173:Q173"/>
    <mergeCell ref="L174:M174"/>
    <mergeCell ref="N174:Q174"/>
    <mergeCell ref="N172:Q172"/>
    <mergeCell ref="F174:I174"/>
    <mergeCell ref="F177:I177"/>
    <mergeCell ref="F175:I175"/>
    <mergeCell ref="F176:I176"/>
    <mergeCell ref="L176:M176"/>
    <mergeCell ref="N176:Q176"/>
    <mergeCell ref="L177:M177"/>
    <mergeCell ref="N177:Q177"/>
    <mergeCell ref="F179:I179"/>
    <mergeCell ref="F181:I181"/>
    <mergeCell ref="L179:M179"/>
    <mergeCell ref="N179:Q179"/>
    <mergeCell ref="F180:I180"/>
    <mergeCell ref="L180:M180"/>
    <mergeCell ref="N180:Q180"/>
    <mergeCell ref="L181:M181"/>
    <mergeCell ref="N181:Q181"/>
    <mergeCell ref="N178:Q178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103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727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N95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(SUM(BE95:BE102)+SUM(BE120:BE189))</f>
        <v>0</v>
      </c>
      <c r="I32" s="47"/>
      <c r="J32" s="47"/>
      <c r="K32" s="47"/>
      <c r="L32" s="47"/>
      <c r="M32" s="162">
        <f>ROUND((SUM(BE95:BE102)+SUM(BE120:BE189)),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(SUM(BF95:BF102)+SUM(BF120:BF189))</f>
        <v>0</v>
      </c>
      <c r="I33" s="47"/>
      <c r="J33" s="47"/>
      <c r="K33" s="47"/>
      <c r="L33" s="47"/>
      <c r="M33" s="162">
        <f>ROUND((SUM(BF95:BF102)+SUM(BF120:BF189)),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(SUM(BG95:BG102)+SUM(BG120:BG189))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(SUM(BH95:BH102)+SUM(BH120:BH189))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(SUM(BI95:BI102)+SUM(BI120:BI189))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SO 01.5 - Zdravotní instalace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N120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146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N121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728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N122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729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N130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730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N144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731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N157</f>
        <v>0</v>
      </c>
      <c r="O93" s="182"/>
      <c r="P93" s="182"/>
      <c r="Q93" s="182"/>
      <c r="R93" s="183"/>
      <c r="T93" s="184"/>
      <c r="U93" s="184"/>
    </row>
    <row r="94" s="1" customFormat="1" ht="21.84" customHeight="1"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8"/>
      <c r="T94" s="171"/>
      <c r="U94" s="171"/>
    </row>
    <row r="95" s="1" customFormat="1" ht="29.28" customHeight="1">
      <c r="B95" s="46"/>
      <c r="C95" s="173" t="s">
        <v>152</v>
      </c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174">
        <f>ROUND(N96+N97+N98+N99+N100+N101,2)</f>
        <v>0</v>
      </c>
      <c r="O95" s="185"/>
      <c r="P95" s="185"/>
      <c r="Q95" s="185"/>
      <c r="R95" s="48"/>
      <c r="T95" s="186"/>
      <c r="U95" s="187" t="s">
        <v>43</v>
      </c>
    </row>
    <row r="96" s="1" customFormat="1" ht="18" customHeight="1">
      <c r="B96" s="46"/>
      <c r="C96" s="47"/>
      <c r="D96" s="143" t="s">
        <v>153</v>
      </c>
      <c r="E96" s="136"/>
      <c r="F96" s="136"/>
      <c r="G96" s="136"/>
      <c r="H96" s="136"/>
      <c r="I96" s="47"/>
      <c r="J96" s="47"/>
      <c r="K96" s="47"/>
      <c r="L96" s="47"/>
      <c r="M96" s="47"/>
      <c r="N96" s="137">
        <f>ROUND(N88*T96,2)</f>
        <v>0</v>
      </c>
      <c r="O96" s="138"/>
      <c r="P96" s="138"/>
      <c r="Q96" s="138"/>
      <c r="R96" s="48"/>
      <c r="S96" s="188"/>
      <c r="T96" s="189"/>
      <c r="U96" s="190" t="s">
        <v>44</v>
      </c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91" t="s">
        <v>113</v>
      </c>
      <c r="AZ96" s="188"/>
      <c r="BA96" s="188"/>
      <c r="BB96" s="188"/>
      <c r="BC96" s="188"/>
      <c r="BD96" s="188"/>
      <c r="BE96" s="192">
        <f>IF(U96="základní",N96,0)</f>
        <v>0</v>
      </c>
      <c r="BF96" s="192">
        <f>IF(U96="snížená",N96,0)</f>
        <v>0</v>
      </c>
      <c r="BG96" s="192">
        <f>IF(U96="zákl. přenesená",N96,0)</f>
        <v>0</v>
      </c>
      <c r="BH96" s="192">
        <f>IF(U96="sníž. přenesená",N96,0)</f>
        <v>0</v>
      </c>
      <c r="BI96" s="192">
        <f>IF(U96="nulová",N96,0)</f>
        <v>0</v>
      </c>
      <c r="BJ96" s="191" t="s">
        <v>87</v>
      </c>
      <c r="BK96" s="188"/>
      <c r="BL96" s="188"/>
      <c r="BM96" s="188"/>
    </row>
    <row r="97" s="1" customFormat="1" ht="18" customHeight="1">
      <c r="B97" s="46"/>
      <c r="C97" s="47"/>
      <c r="D97" s="143" t="s">
        <v>154</v>
      </c>
      <c r="E97" s="136"/>
      <c r="F97" s="136"/>
      <c r="G97" s="136"/>
      <c r="H97" s="136"/>
      <c r="I97" s="47"/>
      <c r="J97" s="47"/>
      <c r="K97" s="47"/>
      <c r="L97" s="47"/>
      <c r="M97" s="47"/>
      <c r="N97" s="137">
        <f>ROUND(N88*T97,2)</f>
        <v>0</v>
      </c>
      <c r="O97" s="138"/>
      <c r="P97" s="138"/>
      <c r="Q97" s="138"/>
      <c r="R97" s="48"/>
      <c r="S97" s="188"/>
      <c r="T97" s="189"/>
      <c r="U97" s="190" t="s">
        <v>44</v>
      </c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91" t="s">
        <v>113</v>
      </c>
      <c r="AZ97" s="188"/>
      <c r="BA97" s="188"/>
      <c r="BB97" s="188"/>
      <c r="BC97" s="188"/>
      <c r="BD97" s="188"/>
      <c r="BE97" s="192">
        <f>IF(U97="základní",N97,0)</f>
        <v>0</v>
      </c>
      <c r="BF97" s="192">
        <f>IF(U97="snížená",N97,0)</f>
        <v>0</v>
      </c>
      <c r="BG97" s="192">
        <f>IF(U97="zákl. přenesená",N97,0)</f>
        <v>0</v>
      </c>
      <c r="BH97" s="192">
        <f>IF(U97="sníž. přenesená",N97,0)</f>
        <v>0</v>
      </c>
      <c r="BI97" s="192">
        <f>IF(U97="nulová",N97,0)</f>
        <v>0</v>
      </c>
      <c r="BJ97" s="191" t="s">
        <v>87</v>
      </c>
      <c r="BK97" s="188"/>
      <c r="BL97" s="188"/>
      <c r="BM97" s="188"/>
    </row>
    <row r="98" s="1" customFormat="1" ht="18" customHeight="1">
      <c r="B98" s="46"/>
      <c r="C98" s="47"/>
      <c r="D98" s="143" t="s">
        <v>155</v>
      </c>
      <c r="E98" s="136"/>
      <c r="F98" s="136"/>
      <c r="G98" s="136"/>
      <c r="H98" s="136"/>
      <c r="I98" s="47"/>
      <c r="J98" s="47"/>
      <c r="K98" s="47"/>
      <c r="L98" s="47"/>
      <c r="M98" s="47"/>
      <c r="N98" s="137">
        <f>ROUND(N88*T98,2)</f>
        <v>0</v>
      </c>
      <c r="O98" s="138"/>
      <c r="P98" s="138"/>
      <c r="Q98" s="138"/>
      <c r="R98" s="48"/>
      <c r="S98" s="188"/>
      <c r="T98" s="189"/>
      <c r="U98" s="190" t="s">
        <v>44</v>
      </c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91" t="s">
        <v>113</v>
      </c>
      <c r="AZ98" s="188"/>
      <c r="BA98" s="188"/>
      <c r="BB98" s="188"/>
      <c r="BC98" s="188"/>
      <c r="BD98" s="188"/>
      <c r="BE98" s="192">
        <f>IF(U98="základní",N98,0)</f>
        <v>0</v>
      </c>
      <c r="BF98" s="192">
        <f>IF(U98="snížená",N98,0)</f>
        <v>0</v>
      </c>
      <c r="BG98" s="192">
        <f>IF(U98="zákl. přenesená",N98,0)</f>
        <v>0</v>
      </c>
      <c r="BH98" s="192">
        <f>IF(U98="sníž. přenesená",N98,0)</f>
        <v>0</v>
      </c>
      <c r="BI98" s="192">
        <f>IF(U98="nulová",N98,0)</f>
        <v>0</v>
      </c>
      <c r="BJ98" s="191" t="s">
        <v>87</v>
      </c>
      <c r="BK98" s="188"/>
      <c r="BL98" s="188"/>
      <c r="BM98" s="188"/>
    </row>
    <row r="99" s="1" customFormat="1" ht="18" customHeight="1">
      <c r="B99" s="46"/>
      <c r="C99" s="47"/>
      <c r="D99" s="143" t="s">
        <v>156</v>
      </c>
      <c r="E99" s="136"/>
      <c r="F99" s="136"/>
      <c r="G99" s="136"/>
      <c r="H99" s="136"/>
      <c r="I99" s="47"/>
      <c r="J99" s="47"/>
      <c r="K99" s="47"/>
      <c r="L99" s="47"/>
      <c r="M99" s="47"/>
      <c r="N99" s="137">
        <f>ROUND(N88*T99,2)</f>
        <v>0</v>
      </c>
      <c r="O99" s="138"/>
      <c r="P99" s="138"/>
      <c r="Q99" s="138"/>
      <c r="R99" s="48"/>
      <c r="S99" s="188"/>
      <c r="T99" s="189"/>
      <c r="U99" s="190" t="s">
        <v>44</v>
      </c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91" t="s">
        <v>113</v>
      </c>
      <c r="AZ99" s="188"/>
      <c r="BA99" s="188"/>
      <c r="BB99" s="188"/>
      <c r="BC99" s="188"/>
      <c r="BD99" s="188"/>
      <c r="BE99" s="192">
        <f>IF(U99="základní",N99,0)</f>
        <v>0</v>
      </c>
      <c r="BF99" s="192">
        <f>IF(U99="snížená",N99,0)</f>
        <v>0</v>
      </c>
      <c r="BG99" s="192">
        <f>IF(U99="zákl. přenesená",N99,0)</f>
        <v>0</v>
      </c>
      <c r="BH99" s="192">
        <f>IF(U99="sníž. přenesená",N99,0)</f>
        <v>0</v>
      </c>
      <c r="BI99" s="192">
        <f>IF(U99="nulová",N99,0)</f>
        <v>0</v>
      </c>
      <c r="BJ99" s="191" t="s">
        <v>87</v>
      </c>
      <c r="BK99" s="188"/>
      <c r="BL99" s="188"/>
      <c r="BM99" s="188"/>
    </row>
    <row r="100" s="1" customFormat="1" ht="18" customHeight="1">
      <c r="B100" s="46"/>
      <c r="C100" s="47"/>
      <c r="D100" s="143" t="s">
        <v>157</v>
      </c>
      <c r="E100" s="136"/>
      <c r="F100" s="136"/>
      <c r="G100" s="136"/>
      <c r="H100" s="136"/>
      <c r="I100" s="47"/>
      <c r="J100" s="47"/>
      <c r="K100" s="47"/>
      <c r="L100" s="47"/>
      <c r="M100" s="47"/>
      <c r="N100" s="137">
        <f>ROUND(N88*T100,2)</f>
        <v>0</v>
      </c>
      <c r="O100" s="138"/>
      <c r="P100" s="138"/>
      <c r="Q100" s="138"/>
      <c r="R100" s="48"/>
      <c r="S100" s="188"/>
      <c r="T100" s="189"/>
      <c r="U100" s="190" t="s">
        <v>44</v>
      </c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91" t="s">
        <v>113</v>
      </c>
      <c r="AZ100" s="188"/>
      <c r="BA100" s="188"/>
      <c r="BB100" s="188"/>
      <c r="BC100" s="188"/>
      <c r="BD100" s="188"/>
      <c r="BE100" s="192">
        <f>IF(U100="základní",N100,0)</f>
        <v>0</v>
      </c>
      <c r="BF100" s="192">
        <f>IF(U100="snížená",N100,0)</f>
        <v>0</v>
      </c>
      <c r="BG100" s="192">
        <f>IF(U100="zákl. přenesená",N100,0)</f>
        <v>0</v>
      </c>
      <c r="BH100" s="192">
        <f>IF(U100="sníž. přenesená",N100,0)</f>
        <v>0</v>
      </c>
      <c r="BI100" s="192">
        <f>IF(U100="nulová",N100,0)</f>
        <v>0</v>
      </c>
      <c r="BJ100" s="191" t="s">
        <v>87</v>
      </c>
      <c r="BK100" s="188"/>
      <c r="BL100" s="188"/>
      <c r="BM100" s="188"/>
    </row>
    <row r="101" s="1" customFormat="1" ht="18" customHeight="1">
      <c r="B101" s="46"/>
      <c r="C101" s="47"/>
      <c r="D101" s="136" t="s">
        <v>158</v>
      </c>
      <c r="E101" s="47"/>
      <c r="F101" s="47"/>
      <c r="G101" s="47"/>
      <c r="H101" s="47"/>
      <c r="I101" s="47"/>
      <c r="J101" s="47"/>
      <c r="K101" s="47"/>
      <c r="L101" s="47"/>
      <c r="M101" s="47"/>
      <c r="N101" s="137">
        <f>ROUND(N88*T101,2)</f>
        <v>0</v>
      </c>
      <c r="O101" s="138"/>
      <c r="P101" s="138"/>
      <c r="Q101" s="138"/>
      <c r="R101" s="48"/>
      <c r="S101" s="188"/>
      <c r="T101" s="193"/>
      <c r="U101" s="194" t="s">
        <v>44</v>
      </c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91" t="s">
        <v>159</v>
      </c>
      <c r="AZ101" s="188"/>
      <c r="BA101" s="188"/>
      <c r="BB101" s="188"/>
      <c r="BC101" s="188"/>
      <c r="BD101" s="188"/>
      <c r="BE101" s="192">
        <f>IF(U101="základní",N101,0)</f>
        <v>0</v>
      </c>
      <c r="BF101" s="192">
        <f>IF(U101="snížená",N101,0)</f>
        <v>0</v>
      </c>
      <c r="BG101" s="192">
        <f>IF(U101="zákl. přenesená",N101,0)</f>
        <v>0</v>
      </c>
      <c r="BH101" s="192">
        <f>IF(U101="sníž. přenesená",N101,0)</f>
        <v>0</v>
      </c>
      <c r="BI101" s="192">
        <f>IF(U101="nulová",N101,0)</f>
        <v>0</v>
      </c>
      <c r="BJ101" s="191" t="s">
        <v>87</v>
      </c>
      <c r="BK101" s="188"/>
      <c r="BL101" s="188"/>
      <c r="BM101" s="188"/>
    </row>
    <row r="102" s="1" customForma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8"/>
      <c r="T102" s="171"/>
      <c r="U102" s="171"/>
    </row>
    <row r="103" s="1" customFormat="1" ht="29.28" customHeight="1">
      <c r="B103" s="46"/>
      <c r="C103" s="150" t="s">
        <v>124</v>
      </c>
      <c r="D103" s="151"/>
      <c r="E103" s="151"/>
      <c r="F103" s="151"/>
      <c r="G103" s="151"/>
      <c r="H103" s="151"/>
      <c r="I103" s="151"/>
      <c r="J103" s="151"/>
      <c r="K103" s="151"/>
      <c r="L103" s="152">
        <f>ROUND(SUM(N88+N95),2)</f>
        <v>0</v>
      </c>
      <c r="M103" s="152"/>
      <c r="N103" s="152"/>
      <c r="O103" s="152"/>
      <c r="P103" s="152"/>
      <c r="Q103" s="152"/>
      <c r="R103" s="48"/>
      <c r="T103" s="171"/>
      <c r="U103" s="171"/>
    </row>
    <row r="104" s="1" customFormat="1" ht="6.96" customHeight="1"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7"/>
      <c r="T104" s="171"/>
      <c r="U104" s="171"/>
    </row>
    <row r="108" s="1" customFormat="1" ht="6.96" customHeight="1">
      <c r="B108" s="78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80"/>
    </row>
    <row r="109" s="1" customFormat="1" ht="36.96" customHeight="1">
      <c r="B109" s="46"/>
      <c r="C109" s="27" t="s">
        <v>160</v>
      </c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8"/>
    </row>
    <row r="110" s="1" customFormat="1" ht="6.96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30" customHeight="1">
      <c r="B111" s="46"/>
      <c r="C111" s="38" t="s">
        <v>19</v>
      </c>
      <c r="D111" s="47"/>
      <c r="E111" s="47"/>
      <c r="F111" s="155" t="str">
        <f>F6</f>
        <v>VD_Nove_Mlyny_oprava_stavebni_casti_objektu_MVE_I_etapa</v>
      </c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47"/>
      <c r="R111" s="48"/>
    </row>
    <row r="112" s="1" customFormat="1" ht="36.96" customHeight="1">
      <c r="B112" s="46"/>
      <c r="C112" s="85" t="s">
        <v>132</v>
      </c>
      <c r="D112" s="47"/>
      <c r="E112" s="47"/>
      <c r="F112" s="87" t="str">
        <f>F7</f>
        <v>SO 01.5 - Zdravotní instalace</v>
      </c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</row>
    <row r="113" s="1" customFormat="1" ht="6.96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18" customHeight="1">
      <c r="B114" s="46"/>
      <c r="C114" s="38" t="s">
        <v>24</v>
      </c>
      <c r="D114" s="47"/>
      <c r="E114" s="47"/>
      <c r="F114" s="33" t="str">
        <f>F9</f>
        <v>Nové Mlýny</v>
      </c>
      <c r="G114" s="47"/>
      <c r="H114" s="47"/>
      <c r="I114" s="47"/>
      <c r="J114" s="47"/>
      <c r="K114" s="38" t="s">
        <v>26</v>
      </c>
      <c r="L114" s="47"/>
      <c r="M114" s="90" t="str">
        <f>IF(O9="","",O9)</f>
        <v>30. 11. 2018</v>
      </c>
      <c r="N114" s="90"/>
      <c r="O114" s="90"/>
      <c r="P114" s="90"/>
      <c r="Q114" s="47"/>
      <c r="R114" s="48"/>
    </row>
    <row r="115" s="1" customFormat="1" ht="6.96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1" customFormat="1">
      <c r="B116" s="46"/>
      <c r="C116" s="38" t="s">
        <v>28</v>
      </c>
      <c r="D116" s="47"/>
      <c r="E116" s="47"/>
      <c r="F116" s="33" t="str">
        <f>E12</f>
        <v>Povodí Moravy, s.p.</v>
      </c>
      <c r="G116" s="47"/>
      <c r="H116" s="47"/>
      <c r="I116" s="47"/>
      <c r="J116" s="47"/>
      <c r="K116" s="38" t="s">
        <v>34</v>
      </c>
      <c r="L116" s="47"/>
      <c r="M116" s="33" t="str">
        <f>E18</f>
        <v>ing. Jan Hladiš</v>
      </c>
      <c r="N116" s="33"/>
      <c r="O116" s="33"/>
      <c r="P116" s="33"/>
      <c r="Q116" s="33"/>
      <c r="R116" s="48"/>
    </row>
    <row r="117" s="1" customFormat="1" ht="14.4" customHeight="1">
      <c r="B117" s="46"/>
      <c r="C117" s="38" t="s">
        <v>32</v>
      </c>
      <c r="D117" s="47"/>
      <c r="E117" s="47"/>
      <c r="F117" s="33" t="str">
        <f>IF(E15="","",E15)</f>
        <v>bude určen výběrem</v>
      </c>
      <c r="G117" s="47"/>
      <c r="H117" s="47"/>
      <c r="I117" s="47"/>
      <c r="J117" s="47"/>
      <c r="K117" s="38" t="s">
        <v>37</v>
      </c>
      <c r="L117" s="47"/>
      <c r="M117" s="33" t="str">
        <f>E21</f>
        <v xml:space="preserve"> </v>
      </c>
      <c r="N117" s="33"/>
      <c r="O117" s="33"/>
      <c r="P117" s="33"/>
      <c r="Q117" s="33"/>
      <c r="R117" s="48"/>
    </row>
    <row r="118" s="1" customFormat="1" ht="10.32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8" customFormat="1" ht="29.28" customHeight="1">
      <c r="B119" s="195"/>
      <c r="C119" s="196" t="s">
        <v>161</v>
      </c>
      <c r="D119" s="197" t="s">
        <v>162</v>
      </c>
      <c r="E119" s="197" t="s">
        <v>61</v>
      </c>
      <c r="F119" s="197" t="s">
        <v>163</v>
      </c>
      <c r="G119" s="197"/>
      <c r="H119" s="197"/>
      <c r="I119" s="197"/>
      <c r="J119" s="197" t="s">
        <v>164</v>
      </c>
      <c r="K119" s="197" t="s">
        <v>165</v>
      </c>
      <c r="L119" s="197" t="s">
        <v>166</v>
      </c>
      <c r="M119" s="197"/>
      <c r="N119" s="197" t="s">
        <v>138</v>
      </c>
      <c r="O119" s="197"/>
      <c r="P119" s="197"/>
      <c r="Q119" s="198"/>
      <c r="R119" s="199"/>
      <c r="T119" s="106" t="s">
        <v>167</v>
      </c>
      <c r="U119" s="107" t="s">
        <v>43</v>
      </c>
      <c r="V119" s="107" t="s">
        <v>168</v>
      </c>
      <c r="W119" s="107" t="s">
        <v>169</v>
      </c>
      <c r="X119" s="107" t="s">
        <v>170</v>
      </c>
      <c r="Y119" s="107" t="s">
        <v>171</v>
      </c>
      <c r="Z119" s="107" t="s">
        <v>172</v>
      </c>
      <c r="AA119" s="108" t="s">
        <v>173</v>
      </c>
    </row>
    <row r="120" s="1" customFormat="1" ht="29.28" customHeight="1">
      <c r="B120" s="46"/>
      <c r="C120" s="110" t="s">
        <v>135</v>
      </c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200">
        <f>BK120</f>
        <v>0</v>
      </c>
      <c r="O120" s="201"/>
      <c r="P120" s="201"/>
      <c r="Q120" s="201"/>
      <c r="R120" s="48"/>
      <c r="T120" s="109"/>
      <c r="U120" s="67"/>
      <c r="V120" s="67"/>
      <c r="W120" s="202">
        <f>W121+W190</f>
        <v>0</v>
      </c>
      <c r="X120" s="67"/>
      <c r="Y120" s="202">
        <f>Y121+Y190</f>
        <v>0.57216999999999996</v>
      </c>
      <c r="Z120" s="67"/>
      <c r="AA120" s="203">
        <f>AA121+AA190</f>
        <v>0</v>
      </c>
      <c r="AT120" s="22" t="s">
        <v>78</v>
      </c>
      <c r="AU120" s="22" t="s">
        <v>140</v>
      </c>
      <c r="BK120" s="204">
        <f>BK121+BK190</f>
        <v>0</v>
      </c>
    </row>
    <row r="121" s="9" customFormat="1" ht="37.44001" customHeight="1">
      <c r="B121" s="205"/>
      <c r="C121" s="206"/>
      <c r="D121" s="207" t="s">
        <v>146</v>
      </c>
      <c r="E121" s="207"/>
      <c r="F121" s="207"/>
      <c r="G121" s="207"/>
      <c r="H121" s="207"/>
      <c r="I121" s="207"/>
      <c r="J121" s="207"/>
      <c r="K121" s="207"/>
      <c r="L121" s="207"/>
      <c r="M121" s="207"/>
      <c r="N121" s="208">
        <f>BK121</f>
        <v>0</v>
      </c>
      <c r="O121" s="178"/>
      <c r="P121" s="178"/>
      <c r="Q121" s="178"/>
      <c r="R121" s="209"/>
      <c r="T121" s="210"/>
      <c r="U121" s="206"/>
      <c r="V121" s="206"/>
      <c r="W121" s="211">
        <f>W122+W130+W144+W157</f>
        <v>0</v>
      </c>
      <c r="X121" s="206"/>
      <c r="Y121" s="211">
        <f>Y122+Y130+Y144+Y157</f>
        <v>0.57216999999999996</v>
      </c>
      <c r="Z121" s="206"/>
      <c r="AA121" s="212">
        <f>AA122+AA130+AA144+AA157</f>
        <v>0</v>
      </c>
      <c r="AR121" s="213" t="s">
        <v>130</v>
      </c>
      <c r="AT121" s="214" t="s">
        <v>78</v>
      </c>
      <c r="AU121" s="214" t="s">
        <v>79</v>
      </c>
      <c r="AY121" s="213" t="s">
        <v>174</v>
      </c>
      <c r="BK121" s="215">
        <f>BK122+BK130+BK144+BK157</f>
        <v>0</v>
      </c>
    </row>
    <row r="122" s="9" customFormat="1" ht="19.92" customHeight="1">
      <c r="B122" s="205"/>
      <c r="C122" s="206"/>
      <c r="D122" s="216" t="s">
        <v>728</v>
      </c>
      <c r="E122" s="216"/>
      <c r="F122" s="216"/>
      <c r="G122" s="216"/>
      <c r="H122" s="216"/>
      <c r="I122" s="216"/>
      <c r="J122" s="216"/>
      <c r="K122" s="216"/>
      <c r="L122" s="216"/>
      <c r="M122" s="216"/>
      <c r="N122" s="217">
        <f>BK122</f>
        <v>0</v>
      </c>
      <c r="O122" s="218"/>
      <c r="P122" s="218"/>
      <c r="Q122" s="218"/>
      <c r="R122" s="209"/>
      <c r="T122" s="210"/>
      <c r="U122" s="206"/>
      <c r="V122" s="206"/>
      <c r="W122" s="211">
        <f>SUM(W123:W129)</f>
        <v>0</v>
      </c>
      <c r="X122" s="206"/>
      <c r="Y122" s="211">
        <f>SUM(Y123:Y129)</f>
        <v>0.0034400000000000003</v>
      </c>
      <c r="Z122" s="206"/>
      <c r="AA122" s="212">
        <f>SUM(AA123:AA129)</f>
        <v>0</v>
      </c>
      <c r="AR122" s="213" t="s">
        <v>130</v>
      </c>
      <c r="AT122" s="214" t="s">
        <v>78</v>
      </c>
      <c r="AU122" s="214" t="s">
        <v>87</v>
      </c>
      <c r="AY122" s="213" t="s">
        <v>174</v>
      </c>
      <c r="BK122" s="215">
        <f>SUM(BK123:BK129)</f>
        <v>0</v>
      </c>
    </row>
    <row r="123" s="1" customFormat="1" ht="38.25" customHeight="1">
      <c r="B123" s="46"/>
      <c r="C123" s="219" t="s">
        <v>87</v>
      </c>
      <c r="D123" s="219" t="s">
        <v>175</v>
      </c>
      <c r="E123" s="220" t="s">
        <v>732</v>
      </c>
      <c r="F123" s="221" t="s">
        <v>733</v>
      </c>
      <c r="G123" s="221"/>
      <c r="H123" s="221"/>
      <c r="I123" s="221"/>
      <c r="J123" s="222" t="s">
        <v>231</v>
      </c>
      <c r="K123" s="223">
        <v>118.5</v>
      </c>
      <c r="L123" s="224">
        <v>0</v>
      </c>
      <c r="M123" s="225"/>
      <c r="N123" s="226">
        <f>ROUND(L123*K123,2)</f>
        <v>0</v>
      </c>
      <c r="O123" s="226"/>
      <c r="P123" s="226"/>
      <c r="Q123" s="226"/>
      <c r="R123" s="48"/>
      <c r="T123" s="227" t="s">
        <v>22</v>
      </c>
      <c r="U123" s="56" t="s">
        <v>44</v>
      </c>
      <c r="V123" s="47"/>
      <c r="W123" s="228">
        <f>V123*K123</f>
        <v>0</v>
      </c>
      <c r="X123" s="228">
        <v>0</v>
      </c>
      <c r="Y123" s="228">
        <f>X123*K123</f>
        <v>0</v>
      </c>
      <c r="Z123" s="228">
        <v>0</v>
      </c>
      <c r="AA123" s="229">
        <f>Z123*K123</f>
        <v>0</v>
      </c>
      <c r="AR123" s="22" t="s">
        <v>232</v>
      </c>
      <c r="AT123" s="22" t="s">
        <v>175</v>
      </c>
      <c r="AU123" s="22" t="s">
        <v>130</v>
      </c>
      <c r="AY123" s="22" t="s">
        <v>174</v>
      </c>
      <c r="BE123" s="142">
        <f>IF(U123="základní",N123,0)</f>
        <v>0</v>
      </c>
      <c r="BF123" s="142">
        <f>IF(U123="snížená",N123,0)</f>
        <v>0</v>
      </c>
      <c r="BG123" s="142">
        <f>IF(U123="zákl. přenesená",N123,0)</f>
        <v>0</v>
      </c>
      <c r="BH123" s="142">
        <f>IF(U123="sníž. přenesená",N123,0)</f>
        <v>0</v>
      </c>
      <c r="BI123" s="142">
        <f>IF(U123="nulová",N123,0)</f>
        <v>0</v>
      </c>
      <c r="BJ123" s="22" t="s">
        <v>87</v>
      </c>
      <c r="BK123" s="142">
        <f>ROUND(L123*K123,2)</f>
        <v>0</v>
      </c>
      <c r="BL123" s="22" t="s">
        <v>232</v>
      </c>
      <c r="BM123" s="22" t="s">
        <v>734</v>
      </c>
    </row>
    <row r="124" s="10" customFormat="1" ht="16.5" customHeight="1">
      <c r="B124" s="230"/>
      <c r="C124" s="231"/>
      <c r="D124" s="231"/>
      <c r="E124" s="232" t="s">
        <v>22</v>
      </c>
      <c r="F124" s="233" t="s">
        <v>735</v>
      </c>
      <c r="G124" s="234"/>
      <c r="H124" s="234"/>
      <c r="I124" s="234"/>
      <c r="J124" s="231"/>
      <c r="K124" s="235">
        <v>118.5</v>
      </c>
      <c r="L124" s="231"/>
      <c r="M124" s="231"/>
      <c r="N124" s="231"/>
      <c r="O124" s="231"/>
      <c r="P124" s="231"/>
      <c r="Q124" s="231"/>
      <c r="R124" s="236"/>
      <c r="T124" s="237"/>
      <c r="U124" s="231"/>
      <c r="V124" s="231"/>
      <c r="W124" s="231"/>
      <c r="X124" s="231"/>
      <c r="Y124" s="231"/>
      <c r="Z124" s="231"/>
      <c r="AA124" s="238"/>
      <c r="AT124" s="239" t="s">
        <v>182</v>
      </c>
      <c r="AU124" s="239" t="s">
        <v>130</v>
      </c>
      <c r="AV124" s="10" t="s">
        <v>130</v>
      </c>
      <c r="AW124" s="10" t="s">
        <v>36</v>
      </c>
      <c r="AX124" s="10" t="s">
        <v>87</v>
      </c>
      <c r="AY124" s="239" t="s">
        <v>174</v>
      </c>
    </row>
    <row r="125" s="1" customFormat="1" ht="25.5" customHeight="1">
      <c r="B125" s="46"/>
      <c r="C125" s="245" t="s">
        <v>130</v>
      </c>
      <c r="D125" s="245" t="s">
        <v>235</v>
      </c>
      <c r="E125" s="246" t="s">
        <v>736</v>
      </c>
      <c r="F125" s="247" t="s">
        <v>737</v>
      </c>
      <c r="G125" s="247"/>
      <c r="H125" s="247"/>
      <c r="I125" s="247"/>
      <c r="J125" s="248" t="s">
        <v>231</v>
      </c>
      <c r="K125" s="249">
        <v>25</v>
      </c>
      <c r="L125" s="250">
        <v>0</v>
      </c>
      <c r="M125" s="251"/>
      <c r="N125" s="252">
        <f>ROUND(L125*K125,2)</f>
        <v>0</v>
      </c>
      <c r="O125" s="226"/>
      <c r="P125" s="226"/>
      <c r="Q125" s="226"/>
      <c r="R125" s="48"/>
      <c r="T125" s="227" t="s">
        <v>22</v>
      </c>
      <c r="U125" s="56" t="s">
        <v>44</v>
      </c>
      <c r="V125" s="47"/>
      <c r="W125" s="228">
        <f>V125*K125</f>
        <v>0</v>
      </c>
      <c r="X125" s="228">
        <v>2.0000000000000002E-05</v>
      </c>
      <c r="Y125" s="228">
        <f>X125*K125</f>
        <v>0.00050000000000000001</v>
      </c>
      <c r="Z125" s="228">
        <v>0</v>
      </c>
      <c r="AA125" s="229">
        <f>Z125*K125</f>
        <v>0</v>
      </c>
      <c r="AR125" s="22" t="s">
        <v>238</v>
      </c>
      <c r="AT125" s="22" t="s">
        <v>235</v>
      </c>
      <c r="AU125" s="22" t="s">
        <v>130</v>
      </c>
      <c r="AY125" s="22" t="s">
        <v>174</v>
      </c>
      <c r="BE125" s="142">
        <f>IF(U125="základní",N125,0)</f>
        <v>0</v>
      </c>
      <c r="BF125" s="142">
        <f>IF(U125="snížená",N125,0)</f>
        <v>0</v>
      </c>
      <c r="BG125" s="142">
        <f>IF(U125="zákl. přenesená",N125,0)</f>
        <v>0</v>
      </c>
      <c r="BH125" s="142">
        <f>IF(U125="sníž. přenesená",N125,0)</f>
        <v>0</v>
      </c>
      <c r="BI125" s="142">
        <f>IF(U125="nulová",N125,0)</f>
        <v>0</v>
      </c>
      <c r="BJ125" s="22" t="s">
        <v>87</v>
      </c>
      <c r="BK125" s="142">
        <f>ROUND(L125*K125,2)</f>
        <v>0</v>
      </c>
      <c r="BL125" s="22" t="s">
        <v>232</v>
      </c>
      <c r="BM125" s="22" t="s">
        <v>738</v>
      </c>
    </row>
    <row r="126" s="1" customFormat="1" ht="25.5" customHeight="1">
      <c r="B126" s="46"/>
      <c r="C126" s="245" t="s">
        <v>190</v>
      </c>
      <c r="D126" s="245" t="s">
        <v>235</v>
      </c>
      <c r="E126" s="246" t="s">
        <v>739</v>
      </c>
      <c r="F126" s="247" t="s">
        <v>740</v>
      </c>
      <c r="G126" s="247"/>
      <c r="H126" s="247"/>
      <c r="I126" s="247"/>
      <c r="J126" s="248" t="s">
        <v>231</v>
      </c>
      <c r="K126" s="249">
        <v>40</v>
      </c>
      <c r="L126" s="250">
        <v>0</v>
      </c>
      <c r="M126" s="251"/>
      <c r="N126" s="252">
        <f>ROUND(L126*K126,2)</f>
        <v>0</v>
      </c>
      <c r="O126" s="226"/>
      <c r="P126" s="226"/>
      <c r="Q126" s="226"/>
      <c r="R126" s="48"/>
      <c r="T126" s="227" t="s">
        <v>22</v>
      </c>
      <c r="U126" s="56" t="s">
        <v>44</v>
      </c>
      <c r="V126" s="47"/>
      <c r="W126" s="228">
        <f>V126*K126</f>
        <v>0</v>
      </c>
      <c r="X126" s="228">
        <v>3.0000000000000001E-05</v>
      </c>
      <c r="Y126" s="228">
        <f>X126*K126</f>
        <v>0.0012000000000000001</v>
      </c>
      <c r="Z126" s="228">
        <v>0</v>
      </c>
      <c r="AA126" s="229">
        <f>Z126*K126</f>
        <v>0</v>
      </c>
      <c r="AR126" s="22" t="s">
        <v>238</v>
      </c>
      <c r="AT126" s="22" t="s">
        <v>235</v>
      </c>
      <c r="AU126" s="22" t="s">
        <v>130</v>
      </c>
      <c r="AY126" s="22" t="s">
        <v>174</v>
      </c>
      <c r="BE126" s="142">
        <f>IF(U126="základní",N126,0)</f>
        <v>0</v>
      </c>
      <c r="BF126" s="142">
        <f>IF(U126="snížená",N126,0)</f>
        <v>0</v>
      </c>
      <c r="BG126" s="142">
        <f>IF(U126="zákl. přenesená",N126,0)</f>
        <v>0</v>
      </c>
      <c r="BH126" s="142">
        <f>IF(U126="sníž. přenesená",N126,0)</f>
        <v>0</v>
      </c>
      <c r="BI126" s="142">
        <f>IF(U126="nulová",N126,0)</f>
        <v>0</v>
      </c>
      <c r="BJ126" s="22" t="s">
        <v>87</v>
      </c>
      <c r="BK126" s="142">
        <f>ROUND(L126*K126,2)</f>
        <v>0</v>
      </c>
      <c r="BL126" s="22" t="s">
        <v>232</v>
      </c>
      <c r="BM126" s="22" t="s">
        <v>741</v>
      </c>
    </row>
    <row r="127" s="1" customFormat="1" ht="25.5" customHeight="1">
      <c r="B127" s="46"/>
      <c r="C127" s="245" t="s">
        <v>179</v>
      </c>
      <c r="D127" s="245" t="s">
        <v>235</v>
      </c>
      <c r="E127" s="246" t="s">
        <v>742</v>
      </c>
      <c r="F127" s="247" t="s">
        <v>743</v>
      </c>
      <c r="G127" s="247"/>
      <c r="H127" s="247"/>
      <c r="I127" s="247"/>
      <c r="J127" s="248" t="s">
        <v>231</v>
      </c>
      <c r="K127" s="249">
        <v>40</v>
      </c>
      <c r="L127" s="250">
        <v>0</v>
      </c>
      <c r="M127" s="251"/>
      <c r="N127" s="252">
        <f>ROUND(L127*K127,2)</f>
        <v>0</v>
      </c>
      <c r="O127" s="226"/>
      <c r="P127" s="226"/>
      <c r="Q127" s="226"/>
      <c r="R127" s="48"/>
      <c r="T127" s="227" t="s">
        <v>22</v>
      </c>
      <c r="U127" s="56" t="s">
        <v>44</v>
      </c>
      <c r="V127" s="47"/>
      <c r="W127" s="228">
        <f>V127*K127</f>
        <v>0</v>
      </c>
      <c r="X127" s="228">
        <v>3.0000000000000001E-05</v>
      </c>
      <c r="Y127" s="228">
        <f>X127*K127</f>
        <v>0.0012000000000000001</v>
      </c>
      <c r="Z127" s="228">
        <v>0</v>
      </c>
      <c r="AA127" s="229">
        <f>Z127*K127</f>
        <v>0</v>
      </c>
      <c r="AR127" s="22" t="s">
        <v>238</v>
      </c>
      <c r="AT127" s="22" t="s">
        <v>235</v>
      </c>
      <c r="AU127" s="22" t="s">
        <v>130</v>
      </c>
      <c r="AY127" s="22" t="s">
        <v>174</v>
      </c>
      <c r="BE127" s="142">
        <f>IF(U127="základní",N127,0)</f>
        <v>0</v>
      </c>
      <c r="BF127" s="142">
        <f>IF(U127="snížená",N127,0)</f>
        <v>0</v>
      </c>
      <c r="BG127" s="142">
        <f>IF(U127="zákl. přenesená",N127,0)</f>
        <v>0</v>
      </c>
      <c r="BH127" s="142">
        <f>IF(U127="sníž. přenesená",N127,0)</f>
        <v>0</v>
      </c>
      <c r="BI127" s="142">
        <f>IF(U127="nulová",N127,0)</f>
        <v>0</v>
      </c>
      <c r="BJ127" s="22" t="s">
        <v>87</v>
      </c>
      <c r="BK127" s="142">
        <f>ROUND(L127*K127,2)</f>
        <v>0</v>
      </c>
      <c r="BL127" s="22" t="s">
        <v>232</v>
      </c>
      <c r="BM127" s="22" t="s">
        <v>744</v>
      </c>
    </row>
    <row r="128" s="1" customFormat="1" ht="25.5" customHeight="1">
      <c r="B128" s="46"/>
      <c r="C128" s="245" t="s">
        <v>198</v>
      </c>
      <c r="D128" s="245" t="s">
        <v>235</v>
      </c>
      <c r="E128" s="246" t="s">
        <v>745</v>
      </c>
      <c r="F128" s="247" t="s">
        <v>746</v>
      </c>
      <c r="G128" s="247"/>
      <c r="H128" s="247"/>
      <c r="I128" s="247"/>
      <c r="J128" s="248" t="s">
        <v>231</v>
      </c>
      <c r="K128" s="249">
        <v>13.5</v>
      </c>
      <c r="L128" s="250">
        <v>0</v>
      </c>
      <c r="M128" s="251"/>
      <c r="N128" s="252">
        <f>ROUND(L128*K128,2)</f>
        <v>0</v>
      </c>
      <c r="O128" s="226"/>
      <c r="P128" s="226"/>
      <c r="Q128" s="226"/>
      <c r="R128" s="48"/>
      <c r="T128" s="227" t="s">
        <v>22</v>
      </c>
      <c r="U128" s="56" t="s">
        <v>44</v>
      </c>
      <c r="V128" s="47"/>
      <c r="W128" s="228">
        <f>V128*K128</f>
        <v>0</v>
      </c>
      <c r="X128" s="228">
        <v>4.0000000000000003E-05</v>
      </c>
      <c r="Y128" s="228">
        <f>X128*K128</f>
        <v>0.00054000000000000001</v>
      </c>
      <c r="Z128" s="228">
        <v>0</v>
      </c>
      <c r="AA128" s="229">
        <f>Z128*K128</f>
        <v>0</v>
      </c>
      <c r="AR128" s="22" t="s">
        <v>238</v>
      </c>
      <c r="AT128" s="22" t="s">
        <v>235</v>
      </c>
      <c r="AU128" s="22" t="s">
        <v>130</v>
      </c>
      <c r="AY128" s="22" t="s">
        <v>174</v>
      </c>
      <c r="BE128" s="142">
        <f>IF(U128="základní",N128,0)</f>
        <v>0</v>
      </c>
      <c r="BF128" s="142">
        <f>IF(U128="snížená",N128,0)</f>
        <v>0</v>
      </c>
      <c r="BG128" s="142">
        <f>IF(U128="zákl. přenesená",N128,0)</f>
        <v>0</v>
      </c>
      <c r="BH128" s="142">
        <f>IF(U128="sníž. přenesená",N128,0)</f>
        <v>0</v>
      </c>
      <c r="BI128" s="142">
        <f>IF(U128="nulová",N128,0)</f>
        <v>0</v>
      </c>
      <c r="BJ128" s="22" t="s">
        <v>87</v>
      </c>
      <c r="BK128" s="142">
        <f>ROUND(L128*K128,2)</f>
        <v>0</v>
      </c>
      <c r="BL128" s="22" t="s">
        <v>232</v>
      </c>
      <c r="BM128" s="22" t="s">
        <v>747</v>
      </c>
    </row>
    <row r="129" s="1" customFormat="1" ht="25.5" customHeight="1">
      <c r="B129" s="46"/>
      <c r="C129" s="219" t="s">
        <v>202</v>
      </c>
      <c r="D129" s="219" t="s">
        <v>175</v>
      </c>
      <c r="E129" s="220" t="s">
        <v>748</v>
      </c>
      <c r="F129" s="221" t="s">
        <v>749</v>
      </c>
      <c r="G129" s="221"/>
      <c r="H129" s="221"/>
      <c r="I129" s="221"/>
      <c r="J129" s="222" t="s">
        <v>255</v>
      </c>
      <c r="K129" s="253">
        <v>0</v>
      </c>
      <c r="L129" s="224">
        <v>0</v>
      </c>
      <c r="M129" s="225"/>
      <c r="N129" s="226">
        <f>ROUND(L129*K129,2)</f>
        <v>0</v>
      </c>
      <c r="O129" s="226"/>
      <c r="P129" s="226"/>
      <c r="Q129" s="226"/>
      <c r="R129" s="48"/>
      <c r="T129" s="227" t="s">
        <v>22</v>
      </c>
      <c r="U129" s="56" t="s">
        <v>44</v>
      </c>
      <c r="V129" s="47"/>
      <c r="W129" s="228">
        <f>V129*K129</f>
        <v>0</v>
      </c>
      <c r="X129" s="228">
        <v>0</v>
      </c>
      <c r="Y129" s="228">
        <f>X129*K129</f>
        <v>0</v>
      </c>
      <c r="Z129" s="228">
        <v>0</v>
      </c>
      <c r="AA129" s="229">
        <f>Z129*K129</f>
        <v>0</v>
      </c>
      <c r="AR129" s="22" t="s">
        <v>232</v>
      </c>
      <c r="AT129" s="22" t="s">
        <v>175</v>
      </c>
      <c r="AU129" s="22" t="s">
        <v>130</v>
      </c>
      <c r="AY129" s="22" t="s">
        <v>174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22" t="s">
        <v>87</v>
      </c>
      <c r="BK129" s="142">
        <f>ROUND(L129*K129,2)</f>
        <v>0</v>
      </c>
      <c r="BL129" s="22" t="s">
        <v>232</v>
      </c>
      <c r="BM129" s="22" t="s">
        <v>750</v>
      </c>
    </row>
    <row r="130" s="9" customFormat="1" ht="29.88" customHeight="1">
      <c r="B130" s="205"/>
      <c r="C130" s="206"/>
      <c r="D130" s="216" t="s">
        <v>729</v>
      </c>
      <c r="E130" s="216"/>
      <c r="F130" s="216"/>
      <c r="G130" s="216"/>
      <c r="H130" s="216"/>
      <c r="I130" s="216"/>
      <c r="J130" s="216"/>
      <c r="K130" s="216"/>
      <c r="L130" s="216"/>
      <c r="M130" s="216"/>
      <c r="N130" s="241">
        <f>BK130</f>
        <v>0</v>
      </c>
      <c r="O130" s="242"/>
      <c r="P130" s="242"/>
      <c r="Q130" s="242"/>
      <c r="R130" s="209"/>
      <c r="T130" s="210"/>
      <c r="U130" s="206"/>
      <c r="V130" s="206"/>
      <c r="W130" s="211">
        <f>SUM(W131:W143)</f>
        <v>0</v>
      </c>
      <c r="X130" s="206"/>
      <c r="Y130" s="211">
        <f>SUM(Y131:Y143)</f>
        <v>0.10808</v>
      </c>
      <c r="Z130" s="206"/>
      <c r="AA130" s="212">
        <f>SUM(AA131:AA143)</f>
        <v>0</v>
      </c>
      <c r="AR130" s="213" t="s">
        <v>130</v>
      </c>
      <c r="AT130" s="214" t="s">
        <v>78</v>
      </c>
      <c r="AU130" s="214" t="s">
        <v>87</v>
      </c>
      <c r="AY130" s="213" t="s">
        <v>174</v>
      </c>
      <c r="BK130" s="215">
        <f>SUM(BK131:BK143)</f>
        <v>0</v>
      </c>
    </row>
    <row r="131" s="1" customFormat="1" ht="16.5" customHeight="1">
      <c r="B131" s="46"/>
      <c r="C131" s="219" t="s">
        <v>207</v>
      </c>
      <c r="D131" s="219" t="s">
        <v>175</v>
      </c>
      <c r="E131" s="220" t="s">
        <v>751</v>
      </c>
      <c r="F131" s="221" t="s">
        <v>752</v>
      </c>
      <c r="G131" s="221"/>
      <c r="H131" s="221"/>
      <c r="I131" s="221"/>
      <c r="J131" s="222" t="s">
        <v>231</v>
      </c>
      <c r="K131" s="223">
        <v>45</v>
      </c>
      <c r="L131" s="224">
        <v>0</v>
      </c>
      <c r="M131" s="225"/>
      <c r="N131" s="226">
        <f>ROUND(L131*K131,2)</f>
        <v>0</v>
      </c>
      <c r="O131" s="226"/>
      <c r="P131" s="226"/>
      <c r="Q131" s="226"/>
      <c r="R131" s="48"/>
      <c r="T131" s="227" t="s">
        <v>22</v>
      </c>
      <c r="U131" s="56" t="s">
        <v>44</v>
      </c>
      <c r="V131" s="47"/>
      <c r="W131" s="228">
        <f>V131*K131</f>
        <v>0</v>
      </c>
      <c r="X131" s="228">
        <v>0.00059000000000000003</v>
      </c>
      <c r="Y131" s="228">
        <f>X131*K131</f>
        <v>0.026550000000000001</v>
      </c>
      <c r="Z131" s="228">
        <v>0</v>
      </c>
      <c r="AA131" s="229">
        <f>Z131*K131</f>
        <v>0</v>
      </c>
      <c r="AR131" s="22" t="s">
        <v>232</v>
      </c>
      <c r="AT131" s="22" t="s">
        <v>175</v>
      </c>
      <c r="AU131" s="22" t="s">
        <v>130</v>
      </c>
      <c r="AY131" s="22" t="s">
        <v>174</v>
      </c>
      <c r="BE131" s="142">
        <f>IF(U131="základní",N131,0)</f>
        <v>0</v>
      </c>
      <c r="BF131" s="142">
        <f>IF(U131="snížená",N131,0)</f>
        <v>0</v>
      </c>
      <c r="BG131" s="142">
        <f>IF(U131="zákl. přenesená",N131,0)</f>
        <v>0</v>
      </c>
      <c r="BH131" s="142">
        <f>IF(U131="sníž. přenesená",N131,0)</f>
        <v>0</v>
      </c>
      <c r="BI131" s="142">
        <f>IF(U131="nulová",N131,0)</f>
        <v>0</v>
      </c>
      <c r="BJ131" s="22" t="s">
        <v>87</v>
      </c>
      <c r="BK131" s="142">
        <f>ROUND(L131*K131,2)</f>
        <v>0</v>
      </c>
      <c r="BL131" s="22" t="s">
        <v>232</v>
      </c>
      <c r="BM131" s="22" t="s">
        <v>753</v>
      </c>
    </row>
    <row r="132" s="1" customFormat="1" ht="16.5" customHeight="1">
      <c r="B132" s="46"/>
      <c r="C132" s="219" t="s">
        <v>211</v>
      </c>
      <c r="D132" s="219" t="s">
        <v>175</v>
      </c>
      <c r="E132" s="220" t="s">
        <v>754</v>
      </c>
      <c r="F132" s="221" t="s">
        <v>755</v>
      </c>
      <c r="G132" s="221"/>
      <c r="H132" s="221"/>
      <c r="I132" s="221"/>
      <c r="J132" s="222" t="s">
        <v>231</v>
      </c>
      <c r="K132" s="223">
        <v>48</v>
      </c>
      <c r="L132" s="224">
        <v>0</v>
      </c>
      <c r="M132" s="225"/>
      <c r="N132" s="226">
        <f>ROUND(L132*K132,2)</f>
        <v>0</v>
      </c>
      <c r="O132" s="226"/>
      <c r="P132" s="226"/>
      <c r="Q132" s="226"/>
      <c r="R132" s="48"/>
      <c r="T132" s="227" t="s">
        <v>22</v>
      </c>
      <c r="U132" s="56" t="s">
        <v>44</v>
      </c>
      <c r="V132" s="47"/>
      <c r="W132" s="228">
        <f>V132*K132</f>
        <v>0</v>
      </c>
      <c r="X132" s="228">
        <v>0.0012099999999999999</v>
      </c>
      <c r="Y132" s="228">
        <f>X132*K132</f>
        <v>0.058079999999999993</v>
      </c>
      <c r="Z132" s="228">
        <v>0</v>
      </c>
      <c r="AA132" s="229">
        <f>Z132*K132</f>
        <v>0</v>
      </c>
      <c r="AR132" s="22" t="s">
        <v>232</v>
      </c>
      <c r="AT132" s="22" t="s">
        <v>175</v>
      </c>
      <c r="AU132" s="22" t="s">
        <v>130</v>
      </c>
      <c r="AY132" s="22" t="s">
        <v>174</v>
      </c>
      <c r="BE132" s="142">
        <f>IF(U132="základní",N132,0)</f>
        <v>0</v>
      </c>
      <c r="BF132" s="142">
        <f>IF(U132="snížená",N132,0)</f>
        <v>0</v>
      </c>
      <c r="BG132" s="142">
        <f>IF(U132="zákl. přenesená",N132,0)</f>
        <v>0</v>
      </c>
      <c r="BH132" s="142">
        <f>IF(U132="sníž. přenesená",N132,0)</f>
        <v>0</v>
      </c>
      <c r="BI132" s="142">
        <f>IF(U132="nulová",N132,0)</f>
        <v>0</v>
      </c>
      <c r="BJ132" s="22" t="s">
        <v>87</v>
      </c>
      <c r="BK132" s="142">
        <f>ROUND(L132*K132,2)</f>
        <v>0</v>
      </c>
      <c r="BL132" s="22" t="s">
        <v>232</v>
      </c>
      <c r="BM132" s="22" t="s">
        <v>756</v>
      </c>
    </row>
    <row r="133" s="1" customFormat="1" ht="16.5" customHeight="1">
      <c r="B133" s="46"/>
      <c r="C133" s="219" t="s">
        <v>216</v>
      </c>
      <c r="D133" s="219" t="s">
        <v>175</v>
      </c>
      <c r="E133" s="220" t="s">
        <v>757</v>
      </c>
      <c r="F133" s="221" t="s">
        <v>758</v>
      </c>
      <c r="G133" s="221"/>
      <c r="H133" s="221"/>
      <c r="I133" s="221"/>
      <c r="J133" s="222" t="s">
        <v>231</v>
      </c>
      <c r="K133" s="223">
        <v>13.5</v>
      </c>
      <c r="L133" s="224">
        <v>0</v>
      </c>
      <c r="M133" s="225"/>
      <c r="N133" s="226">
        <f>ROUND(L133*K133,2)</f>
        <v>0</v>
      </c>
      <c r="O133" s="226"/>
      <c r="P133" s="226"/>
      <c r="Q133" s="226"/>
      <c r="R133" s="48"/>
      <c r="T133" s="227" t="s">
        <v>22</v>
      </c>
      <c r="U133" s="56" t="s">
        <v>44</v>
      </c>
      <c r="V133" s="47"/>
      <c r="W133" s="228">
        <f>V133*K133</f>
        <v>0</v>
      </c>
      <c r="X133" s="228">
        <v>0.00089999999999999998</v>
      </c>
      <c r="Y133" s="228">
        <f>X133*K133</f>
        <v>0.012149999999999999</v>
      </c>
      <c r="Z133" s="228">
        <v>0</v>
      </c>
      <c r="AA133" s="229">
        <f>Z133*K133</f>
        <v>0</v>
      </c>
      <c r="AR133" s="22" t="s">
        <v>232</v>
      </c>
      <c r="AT133" s="22" t="s">
        <v>175</v>
      </c>
      <c r="AU133" s="22" t="s">
        <v>130</v>
      </c>
      <c r="AY133" s="22" t="s">
        <v>174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22" t="s">
        <v>87</v>
      </c>
      <c r="BK133" s="142">
        <f>ROUND(L133*K133,2)</f>
        <v>0</v>
      </c>
      <c r="BL133" s="22" t="s">
        <v>232</v>
      </c>
      <c r="BM133" s="22" t="s">
        <v>759</v>
      </c>
    </row>
    <row r="134" s="1" customFormat="1" ht="25.5" customHeight="1">
      <c r="B134" s="46"/>
      <c r="C134" s="219" t="s">
        <v>220</v>
      </c>
      <c r="D134" s="219" t="s">
        <v>175</v>
      </c>
      <c r="E134" s="220" t="s">
        <v>760</v>
      </c>
      <c r="F134" s="221" t="s">
        <v>761</v>
      </c>
      <c r="G134" s="221"/>
      <c r="H134" s="221"/>
      <c r="I134" s="221"/>
      <c r="J134" s="222" t="s">
        <v>231</v>
      </c>
      <c r="K134" s="223">
        <v>23</v>
      </c>
      <c r="L134" s="224">
        <v>0</v>
      </c>
      <c r="M134" s="225"/>
      <c r="N134" s="226">
        <f>ROUND(L134*K134,2)</f>
        <v>0</v>
      </c>
      <c r="O134" s="226"/>
      <c r="P134" s="226"/>
      <c r="Q134" s="226"/>
      <c r="R134" s="48"/>
      <c r="T134" s="227" t="s">
        <v>22</v>
      </c>
      <c r="U134" s="56" t="s">
        <v>44</v>
      </c>
      <c r="V134" s="47"/>
      <c r="W134" s="228">
        <f>V134*K134</f>
        <v>0</v>
      </c>
      <c r="X134" s="228">
        <v>0.00035</v>
      </c>
      <c r="Y134" s="228">
        <f>X134*K134</f>
        <v>0.0080499999999999999</v>
      </c>
      <c r="Z134" s="228">
        <v>0</v>
      </c>
      <c r="AA134" s="229">
        <f>Z134*K134</f>
        <v>0</v>
      </c>
      <c r="AR134" s="22" t="s">
        <v>232</v>
      </c>
      <c r="AT134" s="22" t="s">
        <v>175</v>
      </c>
      <c r="AU134" s="22" t="s">
        <v>130</v>
      </c>
      <c r="AY134" s="22" t="s">
        <v>174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22" t="s">
        <v>87</v>
      </c>
      <c r="BK134" s="142">
        <f>ROUND(L134*K134,2)</f>
        <v>0</v>
      </c>
      <c r="BL134" s="22" t="s">
        <v>232</v>
      </c>
      <c r="BM134" s="22" t="s">
        <v>762</v>
      </c>
    </row>
    <row r="135" s="1" customFormat="1" ht="25.5" customHeight="1">
      <c r="B135" s="46"/>
      <c r="C135" s="219" t="s">
        <v>224</v>
      </c>
      <c r="D135" s="219" t="s">
        <v>175</v>
      </c>
      <c r="E135" s="220" t="s">
        <v>763</v>
      </c>
      <c r="F135" s="221" t="s">
        <v>764</v>
      </c>
      <c r="G135" s="221"/>
      <c r="H135" s="221"/>
      <c r="I135" s="221"/>
      <c r="J135" s="222" t="s">
        <v>244</v>
      </c>
      <c r="K135" s="223">
        <v>3</v>
      </c>
      <c r="L135" s="224">
        <v>0</v>
      </c>
      <c r="M135" s="225"/>
      <c r="N135" s="226">
        <f>ROUND(L135*K135,2)</f>
        <v>0</v>
      </c>
      <c r="O135" s="226"/>
      <c r="P135" s="226"/>
      <c r="Q135" s="226"/>
      <c r="R135" s="48"/>
      <c r="T135" s="227" t="s">
        <v>22</v>
      </c>
      <c r="U135" s="56" t="s">
        <v>44</v>
      </c>
      <c r="V135" s="47"/>
      <c r="W135" s="228">
        <f>V135*K135</f>
        <v>0</v>
      </c>
      <c r="X135" s="228">
        <v>0</v>
      </c>
      <c r="Y135" s="228">
        <f>X135*K135</f>
        <v>0</v>
      </c>
      <c r="Z135" s="228">
        <v>0</v>
      </c>
      <c r="AA135" s="229">
        <f>Z135*K135</f>
        <v>0</v>
      </c>
      <c r="AR135" s="22" t="s">
        <v>232</v>
      </c>
      <c r="AT135" s="22" t="s">
        <v>175</v>
      </c>
      <c r="AU135" s="22" t="s">
        <v>130</v>
      </c>
      <c r="AY135" s="22" t="s">
        <v>174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22" t="s">
        <v>87</v>
      </c>
      <c r="BK135" s="142">
        <f>ROUND(L135*K135,2)</f>
        <v>0</v>
      </c>
      <c r="BL135" s="22" t="s">
        <v>232</v>
      </c>
      <c r="BM135" s="22" t="s">
        <v>765</v>
      </c>
    </row>
    <row r="136" s="1" customFormat="1" ht="25.5" customHeight="1">
      <c r="B136" s="46"/>
      <c r="C136" s="219" t="s">
        <v>228</v>
      </c>
      <c r="D136" s="219" t="s">
        <v>175</v>
      </c>
      <c r="E136" s="220" t="s">
        <v>766</v>
      </c>
      <c r="F136" s="221" t="s">
        <v>767</v>
      </c>
      <c r="G136" s="221"/>
      <c r="H136" s="221"/>
      <c r="I136" s="221"/>
      <c r="J136" s="222" t="s">
        <v>244</v>
      </c>
      <c r="K136" s="223">
        <v>4</v>
      </c>
      <c r="L136" s="224">
        <v>0</v>
      </c>
      <c r="M136" s="225"/>
      <c r="N136" s="226">
        <f>ROUND(L136*K136,2)</f>
        <v>0</v>
      </c>
      <c r="O136" s="226"/>
      <c r="P136" s="226"/>
      <c r="Q136" s="226"/>
      <c r="R136" s="48"/>
      <c r="T136" s="227" t="s">
        <v>22</v>
      </c>
      <c r="U136" s="56" t="s">
        <v>44</v>
      </c>
      <c r="V136" s="47"/>
      <c r="W136" s="228">
        <f>V136*K136</f>
        <v>0</v>
      </c>
      <c r="X136" s="228">
        <v>0</v>
      </c>
      <c r="Y136" s="228">
        <f>X136*K136</f>
        <v>0</v>
      </c>
      <c r="Z136" s="228">
        <v>0</v>
      </c>
      <c r="AA136" s="229">
        <f>Z136*K136</f>
        <v>0</v>
      </c>
      <c r="AR136" s="22" t="s">
        <v>232</v>
      </c>
      <c r="AT136" s="22" t="s">
        <v>175</v>
      </c>
      <c r="AU136" s="22" t="s">
        <v>130</v>
      </c>
      <c r="AY136" s="22" t="s">
        <v>174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22" t="s">
        <v>87</v>
      </c>
      <c r="BK136" s="142">
        <f>ROUND(L136*K136,2)</f>
        <v>0</v>
      </c>
      <c r="BL136" s="22" t="s">
        <v>232</v>
      </c>
      <c r="BM136" s="22" t="s">
        <v>768</v>
      </c>
    </row>
    <row r="137" s="1" customFormat="1" ht="25.5" customHeight="1">
      <c r="B137" s="46"/>
      <c r="C137" s="219" t="s">
        <v>234</v>
      </c>
      <c r="D137" s="219" t="s">
        <v>175</v>
      </c>
      <c r="E137" s="220" t="s">
        <v>769</v>
      </c>
      <c r="F137" s="221" t="s">
        <v>770</v>
      </c>
      <c r="G137" s="221"/>
      <c r="H137" s="221"/>
      <c r="I137" s="221"/>
      <c r="J137" s="222" t="s">
        <v>244</v>
      </c>
      <c r="K137" s="223">
        <v>5</v>
      </c>
      <c r="L137" s="224">
        <v>0</v>
      </c>
      <c r="M137" s="225"/>
      <c r="N137" s="226">
        <f>ROUND(L137*K137,2)</f>
        <v>0</v>
      </c>
      <c r="O137" s="226"/>
      <c r="P137" s="226"/>
      <c r="Q137" s="226"/>
      <c r="R137" s="48"/>
      <c r="T137" s="227" t="s">
        <v>22</v>
      </c>
      <c r="U137" s="56" t="s">
        <v>44</v>
      </c>
      <c r="V137" s="47"/>
      <c r="W137" s="228">
        <f>V137*K137</f>
        <v>0</v>
      </c>
      <c r="X137" s="228">
        <v>0</v>
      </c>
      <c r="Y137" s="228">
        <f>X137*K137</f>
        <v>0</v>
      </c>
      <c r="Z137" s="228">
        <v>0</v>
      </c>
      <c r="AA137" s="229">
        <f>Z137*K137</f>
        <v>0</v>
      </c>
      <c r="AR137" s="22" t="s">
        <v>232</v>
      </c>
      <c r="AT137" s="22" t="s">
        <v>175</v>
      </c>
      <c r="AU137" s="22" t="s">
        <v>130</v>
      </c>
      <c r="AY137" s="22" t="s">
        <v>174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22" t="s">
        <v>87</v>
      </c>
      <c r="BK137" s="142">
        <f>ROUND(L137*K137,2)</f>
        <v>0</v>
      </c>
      <c r="BL137" s="22" t="s">
        <v>232</v>
      </c>
      <c r="BM137" s="22" t="s">
        <v>771</v>
      </c>
    </row>
    <row r="138" s="1" customFormat="1" ht="16.5" customHeight="1">
      <c r="B138" s="46"/>
      <c r="C138" s="219" t="s">
        <v>241</v>
      </c>
      <c r="D138" s="219" t="s">
        <v>175</v>
      </c>
      <c r="E138" s="220" t="s">
        <v>772</v>
      </c>
      <c r="F138" s="221" t="s">
        <v>773</v>
      </c>
      <c r="G138" s="221"/>
      <c r="H138" s="221"/>
      <c r="I138" s="221"/>
      <c r="J138" s="222" t="s">
        <v>244</v>
      </c>
      <c r="K138" s="223">
        <v>2</v>
      </c>
      <c r="L138" s="224">
        <v>0</v>
      </c>
      <c r="M138" s="225"/>
      <c r="N138" s="226">
        <f>ROUND(L138*K138,2)</f>
        <v>0</v>
      </c>
      <c r="O138" s="226"/>
      <c r="P138" s="226"/>
      <c r="Q138" s="226"/>
      <c r="R138" s="48"/>
      <c r="T138" s="227" t="s">
        <v>22</v>
      </c>
      <c r="U138" s="56" t="s">
        <v>44</v>
      </c>
      <c r="V138" s="47"/>
      <c r="W138" s="228">
        <f>V138*K138</f>
        <v>0</v>
      </c>
      <c r="X138" s="228">
        <v>0.00148</v>
      </c>
      <c r="Y138" s="228">
        <f>X138*K138</f>
        <v>0.00296</v>
      </c>
      <c r="Z138" s="228">
        <v>0</v>
      </c>
      <c r="AA138" s="229">
        <f>Z138*K138</f>
        <v>0</v>
      </c>
      <c r="AR138" s="22" t="s">
        <v>232</v>
      </c>
      <c r="AT138" s="22" t="s">
        <v>175</v>
      </c>
      <c r="AU138" s="22" t="s">
        <v>130</v>
      </c>
      <c r="AY138" s="22" t="s">
        <v>174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22" t="s">
        <v>87</v>
      </c>
      <c r="BK138" s="142">
        <f>ROUND(L138*K138,2)</f>
        <v>0</v>
      </c>
      <c r="BL138" s="22" t="s">
        <v>232</v>
      </c>
      <c r="BM138" s="22" t="s">
        <v>774</v>
      </c>
    </row>
    <row r="139" s="1" customFormat="1" ht="16.5" customHeight="1">
      <c r="B139" s="46"/>
      <c r="C139" s="219" t="s">
        <v>11</v>
      </c>
      <c r="D139" s="219" t="s">
        <v>175</v>
      </c>
      <c r="E139" s="220" t="s">
        <v>775</v>
      </c>
      <c r="F139" s="221" t="s">
        <v>776</v>
      </c>
      <c r="G139" s="221"/>
      <c r="H139" s="221"/>
      <c r="I139" s="221"/>
      <c r="J139" s="222" t="s">
        <v>244</v>
      </c>
      <c r="K139" s="223">
        <v>1</v>
      </c>
      <c r="L139" s="224">
        <v>0</v>
      </c>
      <c r="M139" s="225"/>
      <c r="N139" s="226">
        <f>ROUND(L139*K139,2)</f>
        <v>0</v>
      </c>
      <c r="O139" s="226"/>
      <c r="P139" s="226"/>
      <c r="Q139" s="226"/>
      <c r="R139" s="48"/>
      <c r="T139" s="227" t="s">
        <v>22</v>
      </c>
      <c r="U139" s="56" t="s">
        <v>44</v>
      </c>
      <c r="V139" s="47"/>
      <c r="W139" s="228">
        <f>V139*K139</f>
        <v>0</v>
      </c>
      <c r="X139" s="228">
        <v>0.00029</v>
      </c>
      <c r="Y139" s="228">
        <f>X139*K139</f>
        <v>0.00029</v>
      </c>
      <c r="Z139" s="228">
        <v>0</v>
      </c>
      <c r="AA139" s="229">
        <f>Z139*K139</f>
        <v>0</v>
      </c>
      <c r="AR139" s="22" t="s">
        <v>232</v>
      </c>
      <c r="AT139" s="22" t="s">
        <v>175</v>
      </c>
      <c r="AU139" s="22" t="s">
        <v>130</v>
      </c>
      <c r="AY139" s="22" t="s">
        <v>174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22" t="s">
        <v>87</v>
      </c>
      <c r="BK139" s="142">
        <f>ROUND(L139*K139,2)</f>
        <v>0</v>
      </c>
      <c r="BL139" s="22" t="s">
        <v>232</v>
      </c>
      <c r="BM139" s="22" t="s">
        <v>777</v>
      </c>
    </row>
    <row r="140" s="1" customFormat="1" ht="25.5" customHeight="1">
      <c r="B140" s="46"/>
      <c r="C140" s="219" t="s">
        <v>232</v>
      </c>
      <c r="D140" s="219" t="s">
        <v>175</v>
      </c>
      <c r="E140" s="220" t="s">
        <v>778</v>
      </c>
      <c r="F140" s="221" t="s">
        <v>779</v>
      </c>
      <c r="G140" s="221"/>
      <c r="H140" s="221"/>
      <c r="I140" s="221"/>
      <c r="J140" s="222" t="s">
        <v>231</v>
      </c>
      <c r="K140" s="223">
        <v>129.5</v>
      </c>
      <c r="L140" s="224">
        <v>0</v>
      </c>
      <c r="M140" s="225"/>
      <c r="N140" s="226">
        <f>ROUND(L140*K140,2)</f>
        <v>0</v>
      </c>
      <c r="O140" s="226"/>
      <c r="P140" s="226"/>
      <c r="Q140" s="226"/>
      <c r="R140" s="48"/>
      <c r="T140" s="227" t="s">
        <v>22</v>
      </c>
      <c r="U140" s="56" t="s">
        <v>44</v>
      </c>
      <c r="V140" s="47"/>
      <c r="W140" s="228">
        <f>V140*K140</f>
        <v>0</v>
      </c>
      <c r="X140" s="228">
        <v>0</v>
      </c>
      <c r="Y140" s="228">
        <f>X140*K140</f>
        <v>0</v>
      </c>
      <c r="Z140" s="228">
        <v>0</v>
      </c>
      <c r="AA140" s="229">
        <f>Z140*K140</f>
        <v>0</v>
      </c>
      <c r="AR140" s="22" t="s">
        <v>232</v>
      </c>
      <c r="AT140" s="22" t="s">
        <v>175</v>
      </c>
      <c r="AU140" s="22" t="s">
        <v>130</v>
      </c>
      <c r="AY140" s="22" t="s">
        <v>174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22" t="s">
        <v>87</v>
      </c>
      <c r="BK140" s="142">
        <f>ROUND(L140*K140,2)</f>
        <v>0</v>
      </c>
      <c r="BL140" s="22" t="s">
        <v>232</v>
      </c>
      <c r="BM140" s="22" t="s">
        <v>780</v>
      </c>
    </row>
    <row r="141" s="10" customFormat="1" ht="16.5" customHeight="1">
      <c r="B141" s="230"/>
      <c r="C141" s="231"/>
      <c r="D141" s="231"/>
      <c r="E141" s="232" t="s">
        <v>22</v>
      </c>
      <c r="F141" s="233" t="s">
        <v>781</v>
      </c>
      <c r="G141" s="234"/>
      <c r="H141" s="234"/>
      <c r="I141" s="234"/>
      <c r="J141" s="231"/>
      <c r="K141" s="235">
        <v>129.5</v>
      </c>
      <c r="L141" s="231"/>
      <c r="M141" s="231"/>
      <c r="N141" s="231"/>
      <c r="O141" s="231"/>
      <c r="P141" s="231"/>
      <c r="Q141" s="231"/>
      <c r="R141" s="236"/>
      <c r="T141" s="237"/>
      <c r="U141" s="231"/>
      <c r="V141" s="231"/>
      <c r="W141" s="231"/>
      <c r="X141" s="231"/>
      <c r="Y141" s="231"/>
      <c r="Z141" s="231"/>
      <c r="AA141" s="238"/>
      <c r="AT141" s="239" t="s">
        <v>182</v>
      </c>
      <c r="AU141" s="239" t="s">
        <v>130</v>
      </c>
      <c r="AV141" s="10" t="s">
        <v>130</v>
      </c>
      <c r="AW141" s="10" t="s">
        <v>36</v>
      </c>
      <c r="AX141" s="10" t="s">
        <v>87</v>
      </c>
      <c r="AY141" s="239" t="s">
        <v>174</v>
      </c>
    </row>
    <row r="142" s="1" customFormat="1" ht="16.5" customHeight="1">
      <c r="B142" s="46"/>
      <c r="C142" s="219" t="s">
        <v>252</v>
      </c>
      <c r="D142" s="219" t="s">
        <v>175</v>
      </c>
      <c r="E142" s="220" t="s">
        <v>782</v>
      </c>
      <c r="F142" s="221" t="s">
        <v>783</v>
      </c>
      <c r="G142" s="221"/>
      <c r="H142" s="221"/>
      <c r="I142" s="221"/>
      <c r="J142" s="222" t="s">
        <v>784</v>
      </c>
      <c r="K142" s="223">
        <v>8</v>
      </c>
      <c r="L142" s="224">
        <v>0</v>
      </c>
      <c r="M142" s="225"/>
      <c r="N142" s="226">
        <f>ROUND(L142*K142,2)</f>
        <v>0</v>
      </c>
      <c r="O142" s="226"/>
      <c r="P142" s="226"/>
      <c r="Q142" s="226"/>
      <c r="R142" s="48"/>
      <c r="T142" s="227" t="s">
        <v>22</v>
      </c>
      <c r="U142" s="56" t="s">
        <v>44</v>
      </c>
      <c r="V142" s="47"/>
      <c r="W142" s="228">
        <f>V142*K142</f>
        <v>0</v>
      </c>
      <c r="X142" s="228">
        <v>0</v>
      </c>
      <c r="Y142" s="228">
        <f>X142*K142</f>
        <v>0</v>
      </c>
      <c r="Z142" s="228">
        <v>0</v>
      </c>
      <c r="AA142" s="229">
        <f>Z142*K142</f>
        <v>0</v>
      </c>
      <c r="AR142" s="22" t="s">
        <v>232</v>
      </c>
      <c r="AT142" s="22" t="s">
        <v>175</v>
      </c>
      <c r="AU142" s="22" t="s">
        <v>130</v>
      </c>
      <c r="AY142" s="22" t="s">
        <v>174</v>
      </c>
      <c r="BE142" s="142">
        <f>IF(U142="základní",N142,0)</f>
        <v>0</v>
      </c>
      <c r="BF142" s="142">
        <f>IF(U142="snížená",N142,0)</f>
        <v>0</v>
      </c>
      <c r="BG142" s="142">
        <f>IF(U142="zákl. přenesená",N142,0)</f>
        <v>0</v>
      </c>
      <c r="BH142" s="142">
        <f>IF(U142="sníž. přenesená",N142,0)</f>
        <v>0</v>
      </c>
      <c r="BI142" s="142">
        <f>IF(U142="nulová",N142,0)</f>
        <v>0</v>
      </c>
      <c r="BJ142" s="22" t="s">
        <v>87</v>
      </c>
      <c r="BK142" s="142">
        <f>ROUND(L142*K142,2)</f>
        <v>0</v>
      </c>
      <c r="BL142" s="22" t="s">
        <v>232</v>
      </c>
      <c r="BM142" s="22" t="s">
        <v>785</v>
      </c>
    </row>
    <row r="143" s="1" customFormat="1" ht="25.5" customHeight="1">
      <c r="B143" s="46"/>
      <c r="C143" s="219" t="s">
        <v>257</v>
      </c>
      <c r="D143" s="219" t="s">
        <v>175</v>
      </c>
      <c r="E143" s="220" t="s">
        <v>786</v>
      </c>
      <c r="F143" s="221" t="s">
        <v>787</v>
      </c>
      <c r="G143" s="221"/>
      <c r="H143" s="221"/>
      <c r="I143" s="221"/>
      <c r="J143" s="222" t="s">
        <v>255</v>
      </c>
      <c r="K143" s="253">
        <v>0</v>
      </c>
      <c r="L143" s="224">
        <v>0</v>
      </c>
      <c r="M143" s="225"/>
      <c r="N143" s="226">
        <f>ROUND(L143*K143,2)</f>
        <v>0</v>
      </c>
      <c r="O143" s="226"/>
      <c r="P143" s="226"/>
      <c r="Q143" s="226"/>
      <c r="R143" s="48"/>
      <c r="T143" s="227" t="s">
        <v>22</v>
      </c>
      <c r="U143" s="56" t="s">
        <v>44</v>
      </c>
      <c r="V143" s="47"/>
      <c r="W143" s="228">
        <f>V143*K143</f>
        <v>0</v>
      </c>
      <c r="X143" s="228">
        <v>0</v>
      </c>
      <c r="Y143" s="228">
        <f>X143*K143</f>
        <v>0</v>
      </c>
      <c r="Z143" s="228">
        <v>0</v>
      </c>
      <c r="AA143" s="229">
        <f>Z143*K143</f>
        <v>0</v>
      </c>
      <c r="AR143" s="22" t="s">
        <v>232</v>
      </c>
      <c r="AT143" s="22" t="s">
        <v>175</v>
      </c>
      <c r="AU143" s="22" t="s">
        <v>130</v>
      </c>
      <c r="AY143" s="22" t="s">
        <v>174</v>
      </c>
      <c r="BE143" s="142">
        <f>IF(U143="základní",N143,0)</f>
        <v>0</v>
      </c>
      <c r="BF143" s="142">
        <f>IF(U143="snížená",N143,0)</f>
        <v>0</v>
      </c>
      <c r="BG143" s="142">
        <f>IF(U143="zákl. přenesená",N143,0)</f>
        <v>0</v>
      </c>
      <c r="BH143" s="142">
        <f>IF(U143="sníž. přenesená",N143,0)</f>
        <v>0</v>
      </c>
      <c r="BI143" s="142">
        <f>IF(U143="nulová",N143,0)</f>
        <v>0</v>
      </c>
      <c r="BJ143" s="22" t="s">
        <v>87</v>
      </c>
      <c r="BK143" s="142">
        <f>ROUND(L143*K143,2)</f>
        <v>0</v>
      </c>
      <c r="BL143" s="22" t="s">
        <v>232</v>
      </c>
      <c r="BM143" s="22" t="s">
        <v>788</v>
      </c>
    </row>
    <row r="144" s="9" customFormat="1" ht="29.88" customHeight="1">
      <c r="B144" s="205"/>
      <c r="C144" s="206"/>
      <c r="D144" s="216" t="s">
        <v>730</v>
      </c>
      <c r="E144" s="216"/>
      <c r="F144" s="216"/>
      <c r="G144" s="216"/>
      <c r="H144" s="216"/>
      <c r="I144" s="216"/>
      <c r="J144" s="216"/>
      <c r="K144" s="216"/>
      <c r="L144" s="216"/>
      <c r="M144" s="216"/>
      <c r="N144" s="241">
        <f>BK144</f>
        <v>0</v>
      </c>
      <c r="O144" s="242"/>
      <c r="P144" s="242"/>
      <c r="Q144" s="242"/>
      <c r="R144" s="209"/>
      <c r="T144" s="210"/>
      <c r="U144" s="206"/>
      <c r="V144" s="206"/>
      <c r="W144" s="211">
        <f>SUM(W145:W156)</f>
        <v>0</v>
      </c>
      <c r="X144" s="206"/>
      <c r="Y144" s="211">
        <f>SUM(Y145:Y156)</f>
        <v>0.16109999999999999</v>
      </c>
      <c r="Z144" s="206"/>
      <c r="AA144" s="212">
        <f>SUM(AA145:AA156)</f>
        <v>0</v>
      </c>
      <c r="AR144" s="213" t="s">
        <v>130</v>
      </c>
      <c r="AT144" s="214" t="s">
        <v>78</v>
      </c>
      <c r="AU144" s="214" t="s">
        <v>87</v>
      </c>
      <c r="AY144" s="213" t="s">
        <v>174</v>
      </c>
      <c r="BK144" s="215">
        <f>SUM(BK145:BK156)</f>
        <v>0</v>
      </c>
    </row>
    <row r="145" s="1" customFormat="1" ht="25.5" customHeight="1">
      <c r="B145" s="46"/>
      <c r="C145" s="219" t="s">
        <v>266</v>
      </c>
      <c r="D145" s="219" t="s">
        <v>175</v>
      </c>
      <c r="E145" s="220" t="s">
        <v>789</v>
      </c>
      <c r="F145" s="221" t="s">
        <v>790</v>
      </c>
      <c r="G145" s="221"/>
      <c r="H145" s="221"/>
      <c r="I145" s="221"/>
      <c r="J145" s="222" t="s">
        <v>231</v>
      </c>
      <c r="K145" s="223">
        <v>25</v>
      </c>
      <c r="L145" s="224">
        <v>0</v>
      </c>
      <c r="M145" s="225"/>
      <c r="N145" s="226">
        <f>ROUND(L145*K145,2)</f>
        <v>0</v>
      </c>
      <c r="O145" s="226"/>
      <c r="P145" s="226"/>
      <c r="Q145" s="226"/>
      <c r="R145" s="48"/>
      <c r="T145" s="227" t="s">
        <v>22</v>
      </c>
      <c r="U145" s="56" t="s">
        <v>44</v>
      </c>
      <c r="V145" s="47"/>
      <c r="W145" s="228">
        <f>V145*K145</f>
        <v>0</v>
      </c>
      <c r="X145" s="228">
        <v>0.00066</v>
      </c>
      <c r="Y145" s="228">
        <f>X145*K145</f>
        <v>0.016500000000000001</v>
      </c>
      <c r="Z145" s="228">
        <v>0</v>
      </c>
      <c r="AA145" s="229">
        <f>Z145*K145</f>
        <v>0</v>
      </c>
      <c r="AR145" s="22" t="s">
        <v>232</v>
      </c>
      <c r="AT145" s="22" t="s">
        <v>175</v>
      </c>
      <c r="AU145" s="22" t="s">
        <v>130</v>
      </c>
      <c r="AY145" s="22" t="s">
        <v>174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22" t="s">
        <v>87</v>
      </c>
      <c r="BK145" s="142">
        <f>ROUND(L145*K145,2)</f>
        <v>0</v>
      </c>
      <c r="BL145" s="22" t="s">
        <v>232</v>
      </c>
      <c r="BM145" s="22" t="s">
        <v>791</v>
      </c>
    </row>
    <row r="146" s="1" customFormat="1" ht="25.5" customHeight="1">
      <c r="B146" s="46"/>
      <c r="C146" s="219" t="s">
        <v>270</v>
      </c>
      <c r="D146" s="219" t="s">
        <v>175</v>
      </c>
      <c r="E146" s="220" t="s">
        <v>792</v>
      </c>
      <c r="F146" s="221" t="s">
        <v>793</v>
      </c>
      <c r="G146" s="221"/>
      <c r="H146" s="221"/>
      <c r="I146" s="221"/>
      <c r="J146" s="222" t="s">
        <v>231</v>
      </c>
      <c r="K146" s="223">
        <v>40</v>
      </c>
      <c r="L146" s="224">
        <v>0</v>
      </c>
      <c r="M146" s="225"/>
      <c r="N146" s="226">
        <f>ROUND(L146*K146,2)</f>
        <v>0</v>
      </c>
      <c r="O146" s="226"/>
      <c r="P146" s="226"/>
      <c r="Q146" s="226"/>
      <c r="R146" s="48"/>
      <c r="T146" s="227" t="s">
        <v>22</v>
      </c>
      <c r="U146" s="56" t="s">
        <v>44</v>
      </c>
      <c r="V146" s="47"/>
      <c r="W146" s="228">
        <f>V146*K146</f>
        <v>0</v>
      </c>
      <c r="X146" s="228">
        <v>0.00091</v>
      </c>
      <c r="Y146" s="228">
        <f>X146*K146</f>
        <v>0.036400000000000002</v>
      </c>
      <c r="Z146" s="228">
        <v>0</v>
      </c>
      <c r="AA146" s="229">
        <f>Z146*K146</f>
        <v>0</v>
      </c>
      <c r="AR146" s="22" t="s">
        <v>232</v>
      </c>
      <c r="AT146" s="22" t="s">
        <v>175</v>
      </c>
      <c r="AU146" s="22" t="s">
        <v>130</v>
      </c>
      <c r="AY146" s="22" t="s">
        <v>174</v>
      </c>
      <c r="BE146" s="142">
        <f>IF(U146="základní",N146,0)</f>
        <v>0</v>
      </c>
      <c r="BF146" s="142">
        <f>IF(U146="snížená",N146,0)</f>
        <v>0</v>
      </c>
      <c r="BG146" s="142">
        <f>IF(U146="zákl. přenesená",N146,0)</f>
        <v>0</v>
      </c>
      <c r="BH146" s="142">
        <f>IF(U146="sníž. přenesená",N146,0)</f>
        <v>0</v>
      </c>
      <c r="BI146" s="142">
        <f>IF(U146="nulová",N146,0)</f>
        <v>0</v>
      </c>
      <c r="BJ146" s="22" t="s">
        <v>87</v>
      </c>
      <c r="BK146" s="142">
        <f>ROUND(L146*K146,2)</f>
        <v>0</v>
      </c>
      <c r="BL146" s="22" t="s">
        <v>232</v>
      </c>
      <c r="BM146" s="22" t="s">
        <v>794</v>
      </c>
    </row>
    <row r="147" s="1" customFormat="1" ht="25.5" customHeight="1">
      <c r="B147" s="46"/>
      <c r="C147" s="219" t="s">
        <v>10</v>
      </c>
      <c r="D147" s="219" t="s">
        <v>175</v>
      </c>
      <c r="E147" s="220" t="s">
        <v>795</v>
      </c>
      <c r="F147" s="221" t="s">
        <v>796</v>
      </c>
      <c r="G147" s="221"/>
      <c r="H147" s="221"/>
      <c r="I147" s="221"/>
      <c r="J147" s="222" t="s">
        <v>231</v>
      </c>
      <c r="K147" s="223">
        <v>40</v>
      </c>
      <c r="L147" s="224">
        <v>0</v>
      </c>
      <c r="M147" s="225"/>
      <c r="N147" s="226">
        <f>ROUND(L147*K147,2)</f>
        <v>0</v>
      </c>
      <c r="O147" s="226"/>
      <c r="P147" s="226"/>
      <c r="Q147" s="226"/>
      <c r="R147" s="48"/>
      <c r="T147" s="227" t="s">
        <v>22</v>
      </c>
      <c r="U147" s="56" t="s">
        <v>44</v>
      </c>
      <c r="V147" s="47"/>
      <c r="W147" s="228">
        <f>V147*K147</f>
        <v>0</v>
      </c>
      <c r="X147" s="228">
        <v>0.0011900000000000001</v>
      </c>
      <c r="Y147" s="228">
        <f>X147*K147</f>
        <v>0.047600000000000003</v>
      </c>
      <c r="Z147" s="228">
        <v>0</v>
      </c>
      <c r="AA147" s="229">
        <f>Z147*K147</f>
        <v>0</v>
      </c>
      <c r="AR147" s="22" t="s">
        <v>232</v>
      </c>
      <c r="AT147" s="22" t="s">
        <v>175</v>
      </c>
      <c r="AU147" s="22" t="s">
        <v>130</v>
      </c>
      <c r="AY147" s="22" t="s">
        <v>174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22" t="s">
        <v>87</v>
      </c>
      <c r="BK147" s="142">
        <f>ROUND(L147*K147,2)</f>
        <v>0</v>
      </c>
      <c r="BL147" s="22" t="s">
        <v>232</v>
      </c>
      <c r="BM147" s="22" t="s">
        <v>797</v>
      </c>
    </row>
    <row r="148" s="1" customFormat="1" ht="25.5" customHeight="1">
      <c r="B148" s="46"/>
      <c r="C148" s="219" t="s">
        <v>277</v>
      </c>
      <c r="D148" s="219" t="s">
        <v>175</v>
      </c>
      <c r="E148" s="220" t="s">
        <v>798</v>
      </c>
      <c r="F148" s="221" t="s">
        <v>799</v>
      </c>
      <c r="G148" s="221"/>
      <c r="H148" s="221"/>
      <c r="I148" s="221"/>
      <c r="J148" s="222" t="s">
        <v>231</v>
      </c>
      <c r="K148" s="223">
        <v>13.5</v>
      </c>
      <c r="L148" s="224">
        <v>0</v>
      </c>
      <c r="M148" s="225"/>
      <c r="N148" s="226">
        <f>ROUND(L148*K148,2)</f>
        <v>0</v>
      </c>
      <c r="O148" s="226"/>
      <c r="P148" s="226"/>
      <c r="Q148" s="226"/>
      <c r="R148" s="48"/>
      <c r="T148" s="227" t="s">
        <v>22</v>
      </c>
      <c r="U148" s="56" t="s">
        <v>44</v>
      </c>
      <c r="V148" s="47"/>
      <c r="W148" s="228">
        <f>V148*K148</f>
        <v>0</v>
      </c>
      <c r="X148" s="228">
        <v>0.0025200000000000001</v>
      </c>
      <c r="Y148" s="228">
        <f>X148*K148</f>
        <v>0.034020000000000002</v>
      </c>
      <c r="Z148" s="228">
        <v>0</v>
      </c>
      <c r="AA148" s="229">
        <f>Z148*K148</f>
        <v>0</v>
      </c>
      <c r="AR148" s="22" t="s">
        <v>232</v>
      </c>
      <c r="AT148" s="22" t="s">
        <v>175</v>
      </c>
      <c r="AU148" s="22" t="s">
        <v>130</v>
      </c>
      <c r="AY148" s="22" t="s">
        <v>174</v>
      </c>
      <c r="BE148" s="142">
        <f>IF(U148="základní",N148,0)</f>
        <v>0</v>
      </c>
      <c r="BF148" s="142">
        <f>IF(U148="snížená",N148,0)</f>
        <v>0</v>
      </c>
      <c r="BG148" s="142">
        <f>IF(U148="zákl. přenesená",N148,0)</f>
        <v>0</v>
      </c>
      <c r="BH148" s="142">
        <f>IF(U148="sníž. přenesená",N148,0)</f>
        <v>0</v>
      </c>
      <c r="BI148" s="142">
        <f>IF(U148="nulová",N148,0)</f>
        <v>0</v>
      </c>
      <c r="BJ148" s="22" t="s">
        <v>87</v>
      </c>
      <c r="BK148" s="142">
        <f>ROUND(L148*K148,2)</f>
        <v>0</v>
      </c>
      <c r="BL148" s="22" t="s">
        <v>232</v>
      </c>
      <c r="BM148" s="22" t="s">
        <v>800</v>
      </c>
    </row>
    <row r="149" s="1" customFormat="1" ht="16.5" customHeight="1">
      <c r="B149" s="46"/>
      <c r="C149" s="219" t="s">
        <v>281</v>
      </c>
      <c r="D149" s="219" t="s">
        <v>175</v>
      </c>
      <c r="E149" s="220" t="s">
        <v>801</v>
      </c>
      <c r="F149" s="221" t="s">
        <v>802</v>
      </c>
      <c r="G149" s="221"/>
      <c r="H149" s="221"/>
      <c r="I149" s="221"/>
      <c r="J149" s="222" t="s">
        <v>244</v>
      </c>
      <c r="K149" s="223">
        <v>17</v>
      </c>
      <c r="L149" s="224">
        <v>0</v>
      </c>
      <c r="M149" s="225"/>
      <c r="N149" s="226">
        <f>ROUND(L149*K149,2)</f>
        <v>0</v>
      </c>
      <c r="O149" s="226"/>
      <c r="P149" s="226"/>
      <c r="Q149" s="226"/>
      <c r="R149" s="48"/>
      <c r="T149" s="227" t="s">
        <v>22</v>
      </c>
      <c r="U149" s="56" t="s">
        <v>44</v>
      </c>
      <c r="V149" s="47"/>
      <c r="W149" s="228">
        <f>V149*K149</f>
        <v>0</v>
      </c>
      <c r="X149" s="228">
        <v>0</v>
      </c>
      <c r="Y149" s="228">
        <f>X149*K149</f>
        <v>0</v>
      </c>
      <c r="Z149" s="228">
        <v>0</v>
      </c>
      <c r="AA149" s="229">
        <f>Z149*K149</f>
        <v>0</v>
      </c>
      <c r="AR149" s="22" t="s">
        <v>232</v>
      </c>
      <c r="AT149" s="22" t="s">
        <v>175</v>
      </c>
      <c r="AU149" s="22" t="s">
        <v>130</v>
      </c>
      <c r="AY149" s="22" t="s">
        <v>174</v>
      </c>
      <c r="BE149" s="142">
        <f>IF(U149="základní",N149,0)</f>
        <v>0</v>
      </c>
      <c r="BF149" s="142">
        <f>IF(U149="snížená",N149,0)</f>
        <v>0</v>
      </c>
      <c r="BG149" s="142">
        <f>IF(U149="zákl. přenesená",N149,0)</f>
        <v>0</v>
      </c>
      <c r="BH149" s="142">
        <f>IF(U149="sníž. přenesená",N149,0)</f>
        <v>0</v>
      </c>
      <c r="BI149" s="142">
        <f>IF(U149="nulová",N149,0)</f>
        <v>0</v>
      </c>
      <c r="BJ149" s="22" t="s">
        <v>87</v>
      </c>
      <c r="BK149" s="142">
        <f>ROUND(L149*K149,2)</f>
        <v>0</v>
      </c>
      <c r="BL149" s="22" t="s">
        <v>232</v>
      </c>
      <c r="BM149" s="22" t="s">
        <v>803</v>
      </c>
    </row>
    <row r="150" s="1" customFormat="1" ht="25.5" customHeight="1">
      <c r="B150" s="46"/>
      <c r="C150" s="219" t="s">
        <v>285</v>
      </c>
      <c r="D150" s="219" t="s">
        <v>175</v>
      </c>
      <c r="E150" s="220" t="s">
        <v>804</v>
      </c>
      <c r="F150" s="221" t="s">
        <v>805</v>
      </c>
      <c r="G150" s="221"/>
      <c r="H150" s="221"/>
      <c r="I150" s="221"/>
      <c r="J150" s="222" t="s">
        <v>244</v>
      </c>
      <c r="K150" s="223">
        <v>2</v>
      </c>
      <c r="L150" s="224">
        <v>0</v>
      </c>
      <c r="M150" s="225"/>
      <c r="N150" s="226">
        <f>ROUND(L150*K150,2)</f>
        <v>0</v>
      </c>
      <c r="O150" s="226"/>
      <c r="P150" s="226"/>
      <c r="Q150" s="226"/>
      <c r="R150" s="48"/>
      <c r="T150" s="227" t="s">
        <v>22</v>
      </c>
      <c r="U150" s="56" t="s">
        <v>44</v>
      </c>
      <c r="V150" s="47"/>
      <c r="W150" s="228">
        <f>V150*K150</f>
        <v>0</v>
      </c>
      <c r="X150" s="228">
        <v>0.00034000000000000002</v>
      </c>
      <c r="Y150" s="228">
        <f>X150*K150</f>
        <v>0.00068000000000000005</v>
      </c>
      <c r="Z150" s="228">
        <v>0</v>
      </c>
      <c r="AA150" s="229">
        <f>Z150*K150</f>
        <v>0</v>
      </c>
      <c r="AR150" s="22" t="s">
        <v>232</v>
      </c>
      <c r="AT150" s="22" t="s">
        <v>175</v>
      </c>
      <c r="AU150" s="22" t="s">
        <v>130</v>
      </c>
      <c r="AY150" s="22" t="s">
        <v>174</v>
      </c>
      <c r="BE150" s="142">
        <f>IF(U150="základní",N150,0)</f>
        <v>0</v>
      </c>
      <c r="BF150" s="142">
        <f>IF(U150="snížená",N150,0)</f>
        <v>0</v>
      </c>
      <c r="BG150" s="142">
        <f>IF(U150="zákl. přenesená",N150,0)</f>
        <v>0</v>
      </c>
      <c r="BH150" s="142">
        <f>IF(U150="sníž. přenesená",N150,0)</f>
        <v>0</v>
      </c>
      <c r="BI150" s="142">
        <f>IF(U150="nulová",N150,0)</f>
        <v>0</v>
      </c>
      <c r="BJ150" s="22" t="s">
        <v>87</v>
      </c>
      <c r="BK150" s="142">
        <f>ROUND(L150*K150,2)</f>
        <v>0</v>
      </c>
      <c r="BL150" s="22" t="s">
        <v>232</v>
      </c>
      <c r="BM150" s="22" t="s">
        <v>806</v>
      </c>
    </row>
    <row r="151" s="1" customFormat="1" ht="25.5" customHeight="1">
      <c r="B151" s="46"/>
      <c r="C151" s="219" t="s">
        <v>290</v>
      </c>
      <c r="D151" s="219" t="s">
        <v>175</v>
      </c>
      <c r="E151" s="220" t="s">
        <v>807</v>
      </c>
      <c r="F151" s="221" t="s">
        <v>808</v>
      </c>
      <c r="G151" s="221"/>
      <c r="H151" s="221"/>
      <c r="I151" s="221"/>
      <c r="J151" s="222" t="s">
        <v>244</v>
      </c>
      <c r="K151" s="223">
        <v>3</v>
      </c>
      <c r="L151" s="224">
        <v>0</v>
      </c>
      <c r="M151" s="225"/>
      <c r="N151" s="226">
        <f>ROUND(L151*K151,2)</f>
        <v>0</v>
      </c>
      <c r="O151" s="226"/>
      <c r="P151" s="226"/>
      <c r="Q151" s="226"/>
      <c r="R151" s="48"/>
      <c r="T151" s="227" t="s">
        <v>22</v>
      </c>
      <c r="U151" s="56" t="s">
        <v>44</v>
      </c>
      <c r="V151" s="47"/>
      <c r="W151" s="228">
        <f>V151*K151</f>
        <v>0</v>
      </c>
      <c r="X151" s="228">
        <v>0.00050000000000000001</v>
      </c>
      <c r="Y151" s="228">
        <f>X151*K151</f>
        <v>0.0015</v>
      </c>
      <c r="Z151" s="228">
        <v>0</v>
      </c>
      <c r="AA151" s="229">
        <f>Z151*K151</f>
        <v>0</v>
      </c>
      <c r="AR151" s="22" t="s">
        <v>232</v>
      </c>
      <c r="AT151" s="22" t="s">
        <v>175</v>
      </c>
      <c r="AU151" s="22" t="s">
        <v>130</v>
      </c>
      <c r="AY151" s="22" t="s">
        <v>174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22" t="s">
        <v>87</v>
      </c>
      <c r="BK151" s="142">
        <f>ROUND(L151*K151,2)</f>
        <v>0</v>
      </c>
      <c r="BL151" s="22" t="s">
        <v>232</v>
      </c>
      <c r="BM151" s="22" t="s">
        <v>809</v>
      </c>
    </row>
    <row r="152" s="1" customFormat="1" ht="25.5" customHeight="1">
      <c r="B152" s="46"/>
      <c r="C152" s="219" t="s">
        <v>294</v>
      </c>
      <c r="D152" s="219" t="s">
        <v>175</v>
      </c>
      <c r="E152" s="220" t="s">
        <v>810</v>
      </c>
      <c r="F152" s="221" t="s">
        <v>811</v>
      </c>
      <c r="G152" s="221"/>
      <c r="H152" s="221"/>
      <c r="I152" s="221"/>
      <c r="J152" s="222" t="s">
        <v>244</v>
      </c>
      <c r="K152" s="223">
        <v>1</v>
      </c>
      <c r="L152" s="224">
        <v>0</v>
      </c>
      <c r="M152" s="225"/>
      <c r="N152" s="226">
        <f>ROUND(L152*K152,2)</f>
        <v>0</v>
      </c>
      <c r="O152" s="226"/>
      <c r="P152" s="226"/>
      <c r="Q152" s="226"/>
      <c r="R152" s="48"/>
      <c r="T152" s="227" t="s">
        <v>22</v>
      </c>
      <c r="U152" s="56" t="s">
        <v>44</v>
      </c>
      <c r="V152" s="47"/>
      <c r="W152" s="228">
        <f>V152*K152</f>
        <v>0</v>
      </c>
      <c r="X152" s="228">
        <v>0.00069999999999999999</v>
      </c>
      <c r="Y152" s="228">
        <f>X152*K152</f>
        <v>0.00069999999999999999</v>
      </c>
      <c r="Z152" s="228">
        <v>0</v>
      </c>
      <c r="AA152" s="229">
        <f>Z152*K152</f>
        <v>0</v>
      </c>
      <c r="AR152" s="22" t="s">
        <v>232</v>
      </c>
      <c r="AT152" s="22" t="s">
        <v>175</v>
      </c>
      <c r="AU152" s="22" t="s">
        <v>130</v>
      </c>
      <c r="AY152" s="22" t="s">
        <v>174</v>
      </c>
      <c r="BE152" s="142">
        <f>IF(U152="základní",N152,0)</f>
        <v>0</v>
      </c>
      <c r="BF152" s="142">
        <f>IF(U152="snížená",N152,0)</f>
        <v>0</v>
      </c>
      <c r="BG152" s="142">
        <f>IF(U152="zákl. přenesená",N152,0)</f>
        <v>0</v>
      </c>
      <c r="BH152" s="142">
        <f>IF(U152="sníž. přenesená",N152,0)</f>
        <v>0</v>
      </c>
      <c r="BI152" s="142">
        <f>IF(U152="nulová",N152,0)</f>
        <v>0</v>
      </c>
      <c r="BJ152" s="22" t="s">
        <v>87</v>
      </c>
      <c r="BK152" s="142">
        <f>ROUND(L152*K152,2)</f>
        <v>0</v>
      </c>
      <c r="BL152" s="22" t="s">
        <v>232</v>
      </c>
      <c r="BM152" s="22" t="s">
        <v>812</v>
      </c>
    </row>
    <row r="153" s="1" customFormat="1" ht="25.5" customHeight="1">
      <c r="B153" s="46"/>
      <c r="C153" s="219" t="s">
        <v>305</v>
      </c>
      <c r="D153" s="219" t="s">
        <v>175</v>
      </c>
      <c r="E153" s="220" t="s">
        <v>813</v>
      </c>
      <c r="F153" s="221" t="s">
        <v>814</v>
      </c>
      <c r="G153" s="221"/>
      <c r="H153" s="221"/>
      <c r="I153" s="221"/>
      <c r="J153" s="222" t="s">
        <v>231</v>
      </c>
      <c r="K153" s="223">
        <v>118.5</v>
      </c>
      <c r="L153" s="224">
        <v>0</v>
      </c>
      <c r="M153" s="225"/>
      <c r="N153" s="226">
        <f>ROUND(L153*K153,2)</f>
        <v>0</v>
      </c>
      <c r="O153" s="226"/>
      <c r="P153" s="226"/>
      <c r="Q153" s="226"/>
      <c r="R153" s="48"/>
      <c r="T153" s="227" t="s">
        <v>22</v>
      </c>
      <c r="U153" s="56" t="s">
        <v>44</v>
      </c>
      <c r="V153" s="47"/>
      <c r="W153" s="228">
        <f>V153*K153</f>
        <v>0</v>
      </c>
      <c r="X153" s="228">
        <v>0.00019000000000000001</v>
      </c>
      <c r="Y153" s="228">
        <f>X153*K153</f>
        <v>0.022515</v>
      </c>
      <c r="Z153" s="228">
        <v>0</v>
      </c>
      <c r="AA153" s="229">
        <f>Z153*K153</f>
        <v>0</v>
      </c>
      <c r="AR153" s="22" t="s">
        <v>232</v>
      </c>
      <c r="AT153" s="22" t="s">
        <v>175</v>
      </c>
      <c r="AU153" s="22" t="s">
        <v>130</v>
      </c>
      <c r="AY153" s="22" t="s">
        <v>174</v>
      </c>
      <c r="BE153" s="142">
        <f>IF(U153="základní",N153,0)</f>
        <v>0</v>
      </c>
      <c r="BF153" s="142">
        <f>IF(U153="snížená",N153,0)</f>
        <v>0</v>
      </c>
      <c r="BG153" s="142">
        <f>IF(U153="zákl. přenesená",N153,0)</f>
        <v>0</v>
      </c>
      <c r="BH153" s="142">
        <f>IF(U153="sníž. přenesená",N153,0)</f>
        <v>0</v>
      </c>
      <c r="BI153" s="142">
        <f>IF(U153="nulová",N153,0)</f>
        <v>0</v>
      </c>
      <c r="BJ153" s="22" t="s">
        <v>87</v>
      </c>
      <c r="BK153" s="142">
        <f>ROUND(L153*K153,2)</f>
        <v>0</v>
      </c>
      <c r="BL153" s="22" t="s">
        <v>232</v>
      </c>
      <c r="BM153" s="22" t="s">
        <v>815</v>
      </c>
    </row>
    <row r="154" s="10" customFormat="1" ht="16.5" customHeight="1">
      <c r="B154" s="230"/>
      <c r="C154" s="231"/>
      <c r="D154" s="231"/>
      <c r="E154" s="232" t="s">
        <v>22</v>
      </c>
      <c r="F154" s="233" t="s">
        <v>735</v>
      </c>
      <c r="G154" s="234"/>
      <c r="H154" s="234"/>
      <c r="I154" s="234"/>
      <c r="J154" s="231"/>
      <c r="K154" s="235">
        <v>118.5</v>
      </c>
      <c r="L154" s="231"/>
      <c r="M154" s="231"/>
      <c r="N154" s="231"/>
      <c r="O154" s="231"/>
      <c r="P154" s="231"/>
      <c r="Q154" s="231"/>
      <c r="R154" s="236"/>
      <c r="T154" s="237"/>
      <c r="U154" s="231"/>
      <c r="V154" s="231"/>
      <c r="W154" s="231"/>
      <c r="X154" s="231"/>
      <c r="Y154" s="231"/>
      <c r="Z154" s="231"/>
      <c r="AA154" s="238"/>
      <c r="AT154" s="239" t="s">
        <v>182</v>
      </c>
      <c r="AU154" s="239" t="s">
        <v>130</v>
      </c>
      <c r="AV154" s="10" t="s">
        <v>130</v>
      </c>
      <c r="AW154" s="10" t="s">
        <v>36</v>
      </c>
      <c r="AX154" s="10" t="s">
        <v>87</v>
      </c>
      <c r="AY154" s="239" t="s">
        <v>174</v>
      </c>
    </row>
    <row r="155" s="1" customFormat="1" ht="25.5" customHeight="1">
      <c r="B155" s="46"/>
      <c r="C155" s="219" t="s">
        <v>309</v>
      </c>
      <c r="D155" s="219" t="s">
        <v>175</v>
      </c>
      <c r="E155" s="220" t="s">
        <v>816</v>
      </c>
      <c r="F155" s="221" t="s">
        <v>817</v>
      </c>
      <c r="G155" s="221"/>
      <c r="H155" s="221"/>
      <c r="I155" s="221"/>
      <c r="J155" s="222" t="s">
        <v>231</v>
      </c>
      <c r="K155" s="223">
        <v>118.5</v>
      </c>
      <c r="L155" s="224">
        <v>0</v>
      </c>
      <c r="M155" s="225"/>
      <c r="N155" s="226">
        <f>ROUND(L155*K155,2)</f>
        <v>0</v>
      </c>
      <c r="O155" s="226"/>
      <c r="P155" s="226"/>
      <c r="Q155" s="226"/>
      <c r="R155" s="48"/>
      <c r="T155" s="227" t="s">
        <v>22</v>
      </c>
      <c r="U155" s="56" t="s">
        <v>44</v>
      </c>
      <c r="V155" s="47"/>
      <c r="W155" s="228">
        <f>V155*K155</f>
        <v>0</v>
      </c>
      <c r="X155" s="228">
        <v>1.0000000000000001E-05</v>
      </c>
      <c r="Y155" s="228">
        <f>X155*K155</f>
        <v>0.0011850000000000001</v>
      </c>
      <c r="Z155" s="228">
        <v>0</v>
      </c>
      <c r="AA155" s="229">
        <f>Z155*K155</f>
        <v>0</v>
      </c>
      <c r="AR155" s="22" t="s">
        <v>232</v>
      </c>
      <c r="AT155" s="22" t="s">
        <v>175</v>
      </c>
      <c r="AU155" s="22" t="s">
        <v>130</v>
      </c>
      <c r="AY155" s="22" t="s">
        <v>174</v>
      </c>
      <c r="BE155" s="142">
        <f>IF(U155="základní",N155,0)</f>
        <v>0</v>
      </c>
      <c r="BF155" s="142">
        <f>IF(U155="snížená",N155,0)</f>
        <v>0</v>
      </c>
      <c r="BG155" s="142">
        <f>IF(U155="zákl. přenesená",N155,0)</f>
        <v>0</v>
      </c>
      <c r="BH155" s="142">
        <f>IF(U155="sníž. přenesená",N155,0)</f>
        <v>0</v>
      </c>
      <c r="BI155" s="142">
        <f>IF(U155="nulová",N155,0)</f>
        <v>0</v>
      </c>
      <c r="BJ155" s="22" t="s">
        <v>87</v>
      </c>
      <c r="BK155" s="142">
        <f>ROUND(L155*K155,2)</f>
        <v>0</v>
      </c>
      <c r="BL155" s="22" t="s">
        <v>232</v>
      </c>
      <c r="BM155" s="22" t="s">
        <v>818</v>
      </c>
    </row>
    <row r="156" s="1" customFormat="1" ht="25.5" customHeight="1">
      <c r="B156" s="46"/>
      <c r="C156" s="219" t="s">
        <v>313</v>
      </c>
      <c r="D156" s="219" t="s">
        <v>175</v>
      </c>
      <c r="E156" s="220" t="s">
        <v>819</v>
      </c>
      <c r="F156" s="221" t="s">
        <v>820</v>
      </c>
      <c r="G156" s="221"/>
      <c r="H156" s="221"/>
      <c r="I156" s="221"/>
      <c r="J156" s="222" t="s">
        <v>255</v>
      </c>
      <c r="K156" s="253">
        <v>0</v>
      </c>
      <c r="L156" s="224">
        <v>0</v>
      </c>
      <c r="M156" s="225"/>
      <c r="N156" s="226">
        <f>ROUND(L156*K156,2)</f>
        <v>0</v>
      </c>
      <c r="O156" s="226"/>
      <c r="P156" s="226"/>
      <c r="Q156" s="226"/>
      <c r="R156" s="48"/>
      <c r="T156" s="227" t="s">
        <v>22</v>
      </c>
      <c r="U156" s="56" t="s">
        <v>44</v>
      </c>
      <c r="V156" s="47"/>
      <c r="W156" s="228">
        <f>V156*K156</f>
        <v>0</v>
      </c>
      <c r="X156" s="228">
        <v>0</v>
      </c>
      <c r="Y156" s="228">
        <f>X156*K156</f>
        <v>0</v>
      </c>
      <c r="Z156" s="228">
        <v>0</v>
      </c>
      <c r="AA156" s="229">
        <f>Z156*K156</f>
        <v>0</v>
      </c>
      <c r="AR156" s="22" t="s">
        <v>232</v>
      </c>
      <c r="AT156" s="22" t="s">
        <v>175</v>
      </c>
      <c r="AU156" s="22" t="s">
        <v>130</v>
      </c>
      <c r="AY156" s="22" t="s">
        <v>174</v>
      </c>
      <c r="BE156" s="142">
        <f>IF(U156="základní",N156,0)</f>
        <v>0</v>
      </c>
      <c r="BF156" s="142">
        <f>IF(U156="snížená",N156,0)</f>
        <v>0</v>
      </c>
      <c r="BG156" s="142">
        <f>IF(U156="zákl. přenesená",N156,0)</f>
        <v>0</v>
      </c>
      <c r="BH156" s="142">
        <f>IF(U156="sníž. přenesená",N156,0)</f>
        <v>0</v>
      </c>
      <c r="BI156" s="142">
        <f>IF(U156="nulová",N156,0)</f>
        <v>0</v>
      </c>
      <c r="BJ156" s="22" t="s">
        <v>87</v>
      </c>
      <c r="BK156" s="142">
        <f>ROUND(L156*K156,2)</f>
        <v>0</v>
      </c>
      <c r="BL156" s="22" t="s">
        <v>232</v>
      </c>
      <c r="BM156" s="22" t="s">
        <v>821</v>
      </c>
    </row>
    <row r="157" s="9" customFormat="1" ht="29.88" customHeight="1">
      <c r="B157" s="205"/>
      <c r="C157" s="206"/>
      <c r="D157" s="216" t="s">
        <v>731</v>
      </c>
      <c r="E157" s="216"/>
      <c r="F157" s="216"/>
      <c r="G157" s="216"/>
      <c r="H157" s="216"/>
      <c r="I157" s="216"/>
      <c r="J157" s="216"/>
      <c r="K157" s="216"/>
      <c r="L157" s="216"/>
      <c r="M157" s="216"/>
      <c r="N157" s="241">
        <f>BK157</f>
        <v>0</v>
      </c>
      <c r="O157" s="242"/>
      <c r="P157" s="242"/>
      <c r="Q157" s="242"/>
      <c r="R157" s="209"/>
      <c r="T157" s="210"/>
      <c r="U157" s="206"/>
      <c r="V157" s="206"/>
      <c r="W157" s="211">
        <f>SUM(W158:W189)</f>
        <v>0</v>
      </c>
      <c r="X157" s="206"/>
      <c r="Y157" s="211">
        <f>SUM(Y158:Y189)</f>
        <v>0.29954999999999998</v>
      </c>
      <c r="Z157" s="206"/>
      <c r="AA157" s="212">
        <f>SUM(AA158:AA189)</f>
        <v>0</v>
      </c>
      <c r="AR157" s="213" t="s">
        <v>130</v>
      </c>
      <c r="AT157" s="214" t="s">
        <v>78</v>
      </c>
      <c r="AU157" s="214" t="s">
        <v>87</v>
      </c>
      <c r="AY157" s="213" t="s">
        <v>174</v>
      </c>
      <c r="BK157" s="215">
        <f>SUM(BK158:BK189)</f>
        <v>0</v>
      </c>
    </row>
    <row r="158" s="1" customFormat="1" ht="16.5" customHeight="1">
      <c r="B158" s="46"/>
      <c r="C158" s="219" t="s">
        <v>317</v>
      </c>
      <c r="D158" s="219" t="s">
        <v>175</v>
      </c>
      <c r="E158" s="220" t="s">
        <v>822</v>
      </c>
      <c r="F158" s="221" t="s">
        <v>823</v>
      </c>
      <c r="G158" s="221"/>
      <c r="H158" s="221"/>
      <c r="I158" s="221"/>
      <c r="J158" s="222" t="s">
        <v>244</v>
      </c>
      <c r="K158" s="223">
        <v>2</v>
      </c>
      <c r="L158" s="224">
        <v>0</v>
      </c>
      <c r="M158" s="225"/>
      <c r="N158" s="226">
        <f>ROUND(L158*K158,2)</f>
        <v>0</v>
      </c>
      <c r="O158" s="226"/>
      <c r="P158" s="226"/>
      <c r="Q158" s="226"/>
      <c r="R158" s="48"/>
      <c r="T158" s="227" t="s">
        <v>22</v>
      </c>
      <c r="U158" s="56" t="s">
        <v>44</v>
      </c>
      <c r="V158" s="47"/>
      <c r="W158" s="228">
        <f>V158*K158</f>
        <v>0</v>
      </c>
      <c r="X158" s="228">
        <v>0</v>
      </c>
      <c r="Y158" s="228">
        <f>X158*K158</f>
        <v>0</v>
      </c>
      <c r="Z158" s="228">
        <v>0</v>
      </c>
      <c r="AA158" s="229">
        <f>Z158*K158</f>
        <v>0</v>
      </c>
      <c r="AR158" s="22" t="s">
        <v>232</v>
      </c>
      <c r="AT158" s="22" t="s">
        <v>175</v>
      </c>
      <c r="AU158" s="22" t="s">
        <v>130</v>
      </c>
      <c r="AY158" s="22" t="s">
        <v>174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22" t="s">
        <v>87</v>
      </c>
      <c r="BK158" s="142">
        <f>ROUND(L158*K158,2)</f>
        <v>0</v>
      </c>
      <c r="BL158" s="22" t="s">
        <v>232</v>
      </c>
      <c r="BM158" s="22" t="s">
        <v>824</v>
      </c>
    </row>
    <row r="159" s="1" customFormat="1" ht="25.5" customHeight="1">
      <c r="B159" s="46"/>
      <c r="C159" s="245" t="s">
        <v>321</v>
      </c>
      <c r="D159" s="245" t="s">
        <v>235</v>
      </c>
      <c r="E159" s="246" t="s">
        <v>825</v>
      </c>
      <c r="F159" s="247" t="s">
        <v>826</v>
      </c>
      <c r="G159" s="247"/>
      <c r="H159" s="247"/>
      <c r="I159" s="247"/>
      <c r="J159" s="248" t="s">
        <v>244</v>
      </c>
      <c r="K159" s="249">
        <v>2</v>
      </c>
      <c r="L159" s="250">
        <v>0</v>
      </c>
      <c r="M159" s="251"/>
      <c r="N159" s="252">
        <f>ROUND(L159*K159,2)</f>
        <v>0</v>
      </c>
      <c r="O159" s="226"/>
      <c r="P159" s="226"/>
      <c r="Q159" s="226"/>
      <c r="R159" s="48"/>
      <c r="T159" s="227" t="s">
        <v>22</v>
      </c>
      <c r="U159" s="56" t="s">
        <v>44</v>
      </c>
      <c r="V159" s="47"/>
      <c r="W159" s="228">
        <f>V159*K159</f>
        <v>0</v>
      </c>
      <c r="X159" s="228">
        <v>0.0012800000000000001</v>
      </c>
      <c r="Y159" s="228">
        <f>X159*K159</f>
        <v>0.0025600000000000002</v>
      </c>
      <c r="Z159" s="228">
        <v>0</v>
      </c>
      <c r="AA159" s="229">
        <f>Z159*K159</f>
        <v>0</v>
      </c>
      <c r="AR159" s="22" t="s">
        <v>238</v>
      </c>
      <c r="AT159" s="22" t="s">
        <v>235</v>
      </c>
      <c r="AU159" s="22" t="s">
        <v>130</v>
      </c>
      <c r="AY159" s="22" t="s">
        <v>174</v>
      </c>
      <c r="BE159" s="142">
        <f>IF(U159="základní",N159,0)</f>
        <v>0</v>
      </c>
      <c r="BF159" s="142">
        <f>IF(U159="snížená",N159,0)</f>
        <v>0</v>
      </c>
      <c r="BG159" s="142">
        <f>IF(U159="zákl. přenesená",N159,0)</f>
        <v>0</v>
      </c>
      <c r="BH159" s="142">
        <f>IF(U159="sníž. přenesená",N159,0)</f>
        <v>0</v>
      </c>
      <c r="BI159" s="142">
        <f>IF(U159="nulová",N159,0)</f>
        <v>0</v>
      </c>
      <c r="BJ159" s="22" t="s">
        <v>87</v>
      </c>
      <c r="BK159" s="142">
        <f>ROUND(L159*K159,2)</f>
        <v>0</v>
      </c>
      <c r="BL159" s="22" t="s">
        <v>232</v>
      </c>
      <c r="BM159" s="22" t="s">
        <v>827</v>
      </c>
    </row>
    <row r="160" s="1" customFormat="1" ht="25.5" customHeight="1">
      <c r="B160" s="46"/>
      <c r="C160" s="219" t="s">
        <v>238</v>
      </c>
      <c r="D160" s="219" t="s">
        <v>175</v>
      </c>
      <c r="E160" s="220" t="s">
        <v>828</v>
      </c>
      <c r="F160" s="221" t="s">
        <v>829</v>
      </c>
      <c r="G160" s="221"/>
      <c r="H160" s="221"/>
      <c r="I160" s="221"/>
      <c r="J160" s="222" t="s">
        <v>244</v>
      </c>
      <c r="K160" s="223">
        <v>2</v>
      </c>
      <c r="L160" s="224">
        <v>0</v>
      </c>
      <c r="M160" s="225"/>
      <c r="N160" s="226">
        <f>ROUND(L160*K160,2)</f>
        <v>0</v>
      </c>
      <c r="O160" s="226"/>
      <c r="P160" s="226"/>
      <c r="Q160" s="226"/>
      <c r="R160" s="48"/>
      <c r="T160" s="227" t="s">
        <v>22</v>
      </c>
      <c r="U160" s="56" t="s">
        <v>44</v>
      </c>
      <c r="V160" s="47"/>
      <c r="W160" s="228">
        <f>V160*K160</f>
        <v>0</v>
      </c>
      <c r="X160" s="228">
        <v>0.0024199999999999998</v>
      </c>
      <c r="Y160" s="228">
        <f>X160*K160</f>
        <v>0.0048399999999999997</v>
      </c>
      <c r="Z160" s="228">
        <v>0</v>
      </c>
      <c r="AA160" s="229">
        <f>Z160*K160</f>
        <v>0</v>
      </c>
      <c r="AR160" s="22" t="s">
        <v>232</v>
      </c>
      <c r="AT160" s="22" t="s">
        <v>175</v>
      </c>
      <c r="AU160" s="22" t="s">
        <v>130</v>
      </c>
      <c r="AY160" s="22" t="s">
        <v>174</v>
      </c>
      <c r="BE160" s="142">
        <f>IF(U160="základní",N160,0)</f>
        <v>0</v>
      </c>
      <c r="BF160" s="142">
        <f>IF(U160="snížená",N160,0)</f>
        <v>0</v>
      </c>
      <c r="BG160" s="142">
        <f>IF(U160="zákl. přenesená",N160,0)</f>
        <v>0</v>
      </c>
      <c r="BH160" s="142">
        <f>IF(U160="sníž. přenesená",N160,0)</f>
        <v>0</v>
      </c>
      <c r="BI160" s="142">
        <f>IF(U160="nulová",N160,0)</f>
        <v>0</v>
      </c>
      <c r="BJ160" s="22" t="s">
        <v>87</v>
      </c>
      <c r="BK160" s="142">
        <f>ROUND(L160*K160,2)</f>
        <v>0</v>
      </c>
      <c r="BL160" s="22" t="s">
        <v>232</v>
      </c>
      <c r="BM160" s="22" t="s">
        <v>830</v>
      </c>
    </row>
    <row r="161" s="1" customFormat="1" ht="25.5" customHeight="1">
      <c r="B161" s="46"/>
      <c r="C161" s="245" t="s">
        <v>328</v>
      </c>
      <c r="D161" s="245" t="s">
        <v>235</v>
      </c>
      <c r="E161" s="246" t="s">
        <v>831</v>
      </c>
      <c r="F161" s="247" t="s">
        <v>832</v>
      </c>
      <c r="G161" s="247"/>
      <c r="H161" s="247"/>
      <c r="I161" s="247"/>
      <c r="J161" s="248" t="s">
        <v>244</v>
      </c>
      <c r="K161" s="249">
        <v>2</v>
      </c>
      <c r="L161" s="250">
        <v>0</v>
      </c>
      <c r="M161" s="251"/>
      <c r="N161" s="252">
        <f>ROUND(L161*K161,2)</f>
        <v>0</v>
      </c>
      <c r="O161" s="226"/>
      <c r="P161" s="226"/>
      <c r="Q161" s="226"/>
      <c r="R161" s="48"/>
      <c r="T161" s="227" t="s">
        <v>22</v>
      </c>
      <c r="U161" s="56" t="s">
        <v>44</v>
      </c>
      <c r="V161" s="47"/>
      <c r="W161" s="228">
        <f>V161*K161</f>
        <v>0</v>
      </c>
      <c r="X161" s="228">
        <v>0.014500000000000001</v>
      </c>
      <c r="Y161" s="228">
        <f>X161*K161</f>
        <v>0.029000000000000001</v>
      </c>
      <c r="Z161" s="228">
        <v>0</v>
      </c>
      <c r="AA161" s="229">
        <f>Z161*K161</f>
        <v>0</v>
      </c>
      <c r="AR161" s="22" t="s">
        <v>238</v>
      </c>
      <c r="AT161" s="22" t="s">
        <v>235</v>
      </c>
      <c r="AU161" s="22" t="s">
        <v>130</v>
      </c>
      <c r="AY161" s="22" t="s">
        <v>174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2" t="s">
        <v>87</v>
      </c>
      <c r="BK161" s="142">
        <f>ROUND(L161*K161,2)</f>
        <v>0</v>
      </c>
      <c r="BL161" s="22" t="s">
        <v>232</v>
      </c>
      <c r="BM161" s="22" t="s">
        <v>833</v>
      </c>
    </row>
    <row r="162" s="1" customFormat="1" ht="25.5" customHeight="1">
      <c r="B162" s="46"/>
      <c r="C162" s="219" t="s">
        <v>332</v>
      </c>
      <c r="D162" s="219" t="s">
        <v>175</v>
      </c>
      <c r="E162" s="220" t="s">
        <v>834</v>
      </c>
      <c r="F162" s="221" t="s">
        <v>835</v>
      </c>
      <c r="G162" s="221"/>
      <c r="H162" s="221"/>
      <c r="I162" s="221"/>
      <c r="J162" s="222" t="s">
        <v>836</v>
      </c>
      <c r="K162" s="223">
        <v>1</v>
      </c>
      <c r="L162" s="224">
        <v>0</v>
      </c>
      <c r="M162" s="225"/>
      <c r="N162" s="226">
        <f>ROUND(L162*K162,2)</f>
        <v>0</v>
      </c>
      <c r="O162" s="226"/>
      <c r="P162" s="226"/>
      <c r="Q162" s="226"/>
      <c r="R162" s="48"/>
      <c r="T162" s="227" t="s">
        <v>22</v>
      </c>
      <c r="U162" s="56" t="s">
        <v>44</v>
      </c>
      <c r="V162" s="47"/>
      <c r="W162" s="228">
        <f>V162*K162</f>
        <v>0</v>
      </c>
      <c r="X162" s="228">
        <v>0.010580000000000001</v>
      </c>
      <c r="Y162" s="228">
        <f>X162*K162</f>
        <v>0.010580000000000001</v>
      </c>
      <c r="Z162" s="228">
        <v>0</v>
      </c>
      <c r="AA162" s="229">
        <f>Z162*K162</f>
        <v>0</v>
      </c>
      <c r="AR162" s="22" t="s">
        <v>232</v>
      </c>
      <c r="AT162" s="22" t="s">
        <v>175</v>
      </c>
      <c r="AU162" s="22" t="s">
        <v>130</v>
      </c>
      <c r="AY162" s="22" t="s">
        <v>174</v>
      </c>
      <c r="BE162" s="142">
        <f>IF(U162="základní",N162,0)</f>
        <v>0</v>
      </c>
      <c r="BF162" s="142">
        <f>IF(U162="snížená",N162,0)</f>
        <v>0</v>
      </c>
      <c r="BG162" s="142">
        <f>IF(U162="zákl. přenesená",N162,0)</f>
        <v>0</v>
      </c>
      <c r="BH162" s="142">
        <f>IF(U162="sníž. přenesená",N162,0)</f>
        <v>0</v>
      </c>
      <c r="BI162" s="142">
        <f>IF(U162="nulová",N162,0)</f>
        <v>0</v>
      </c>
      <c r="BJ162" s="22" t="s">
        <v>87</v>
      </c>
      <c r="BK162" s="142">
        <f>ROUND(L162*K162,2)</f>
        <v>0</v>
      </c>
      <c r="BL162" s="22" t="s">
        <v>232</v>
      </c>
      <c r="BM162" s="22" t="s">
        <v>837</v>
      </c>
    </row>
    <row r="163" s="1" customFormat="1" ht="16.5" customHeight="1">
      <c r="B163" s="46"/>
      <c r="C163" s="219" t="s">
        <v>336</v>
      </c>
      <c r="D163" s="219" t="s">
        <v>175</v>
      </c>
      <c r="E163" s="220" t="s">
        <v>838</v>
      </c>
      <c r="F163" s="221" t="s">
        <v>839</v>
      </c>
      <c r="G163" s="221"/>
      <c r="H163" s="221"/>
      <c r="I163" s="221"/>
      <c r="J163" s="222" t="s">
        <v>836</v>
      </c>
      <c r="K163" s="223">
        <v>3</v>
      </c>
      <c r="L163" s="224">
        <v>0</v>
      </c>
      <c r="M163" s="225"/>
      <c r="N163" s="226">
        <f>ROUND(L163*K163,2)</f>
        <v>0</v>
      </c>
      <c r="O163" s="226"/>
      <c r="P163" s="226"/>
      <c r="Q163" s="226"/>
      <c r="R163" s="48"/>
      <c r="T163" s="227" t="s">
        <v>22</v>
      </c>
      <c r="U163" s="56" t="s">
        <v>44</v>
      </c>
      <c r="V163" s="47"/>
      <c r="W163" s="228">
        <f>V163*K163</f>
        <v>0</v>
      </c>
      <c r="X163" s="228">
        <v>0.0033899999999999998</v>
      </c>
      <c r="Y163" s="228">
        <f>X163*K163</f>
        <v>0.010169999999999999</v>
      </c>
      <c r="Z163" s="228">
        <v>0</v>
      </c>
      <c r="AA163" s="229">
        <f>Z163*K163</f>
        <v>0</v>
      </c>
      <c r="AR163" s="22" t="s">
        <v>232</v>
      </c>
      <c r="AT163" s="22" t="s">
        <v>175</v>
      </c>
      <c r="AU163" s="22" t="s">
        <v>130</v>
      </c>
      <c r="AY163" s="22" t="s">
        <v>174</v>
      </c>
      <c r="BE163" s="142">
        <f>IF(U163="základní",N163,0)</f>
        <v>0</v>
      </c>
      <c r="BF163" s="142">
        <f>IF(U163="snížená",N163,0)</f>
        <v>0</v>
      </c>
      <c r="BG163" s="142">
        <f>IF(U163="zákl. přenesená",N163,0)</f>
        <v>0</v>
      </c>
      <c r="BH163" s="142">
        <f>IF(U163="sníž. přenesená",N163,0)</f>
        <v>0</v>
      </c>
      <c r="BI163" s="142">
        <f>IF(U163="nulová",N163,0)</f>
        <v>0</v>
      </c>
      <c r="BJ163" s="22" t="s">
        <v>87</v>
      </c>
      <c r="BK163" s="142">
        <f>ROUND(L163*K163,2)</f>
        <v>0</v>
      </c>
      <c r="BL163" s="22" t="s">
        <v>232</v>
      </c>
      <c r="BM163" s="22" t="s">
        <v>840</v>
      </c>
    </row>
    <row r="164" s="1" customFormat="1" ht="25.5" customHeight="1">
      <c r="B164" s="46"/>
      <c r="C164" s="245" t="s">
        <v>340</v>
      </c>
      <c r="D164" s="245" t="s">
        <v>235</v>
      </c>
      <c r="E164" s="246" t="s">
        <v>841</v>
      </c>
      <c r="F164" s="247" t="s">
        <v>842</v>
      </c>
      <c r="G164" s="247"/>
      <c r="H164" s="247"/>
      <c r="I164" s="247"/>
      <c r="J164" s="248" t="s">
        <v>244</v>
      </c>
      <c r="K164" s="249">
        <v>3</v>
      </c>
      <c r="L164" s="250">
        <v>0</v>
      </c>
      <c r="M164" s="251"/>
      <c r="N164" s="252">
        <f>ROUND(L164*K164,2)</f>
        <v>0</v>
      </c>
      <c r="O164" s="226"/>
      <c r="P164" s="226"/>
      <c r="Q164" s="226"/>
      <c r="R164" s="48"/>
      <c r="T164" s="227" t="s">
        <v>22</v>
      </c>
      <c r="U164" s="56" t="s">
        <v>44</v>
      </c>
      <c r="V164" s="47"/>
      <c r="W164" s="228">
        <f>V164*K164</f>
        <v>0</v>
      </c>
      <c r="X164" s="228">
        <v>0.012</v>
      </c>
      <c r="Y164" s="228">
        <f>X164*K164</f>
        <v>0.036000000000000004</v>
      </c>
      <c r="Z164" s="228">
        <v>0</v>
      </c>
      <c r="AA164" s="229">
        <f>Z164*K164</f>
        <v>0</v>
      </c>
      <c r="AR164" s="22" t="s">
        <v>238</v>
      </c>
      <c r="AT164" s="22" t="s">
        <v>235</v>
      </c>
      <c r="AU164" s="22" t="s">
        <v>130</v>
      </c>
      <c r="AY164" s="22" t="s">
        <v>174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22" t="s">
        <v>87</v>
      </c>
      <c r="BK164" s="142">
        <f>ROUND(L164*K164,2)</f>
        <v>0</v>
      </c>
      <c r="BL164" s="22" t="s">
        <v>232</v>
      </c>
      <c r="BM164" s="22" t="s">
        <v>843</v>
      </c>
    </row>
    <row r="165" s="1" customFormat="1" ht="38.25" customHeight="1">
      <c r="B165" s="46"/>
      <c r="C165" s="219" t="s">
        <v>346</v>
      </c>
      <c r="D165" s="219" t="s">
        <v>175</v>
      </c>
      <c r="E165" s="220" t="s">
        <v>844</v>
      </c>
      <c r="F165" s="221" t="s">
        <v>845</v>
      </c>
      <c r="G165" s="221"/>
      <c r="H165" s="221"/>
      <c r="I165" s="221"/>
      <c r="J165" s="222" t="s">
        <v>836</v>
      </c>
      <c r="K165" s="223">
        <v>6</v>
      </c>
      <c r="L165" s="224">
        <v>0</v>
      </c>
      <c r="M165" s="225"/>
      <c r="N165" s="226">
        <f>ROUND(L165*K165,2)</f>
        <v>0</v>
      </c>
      <c r="O165" s="226"/>
      <c r="P165" s="226"/>
      <c r="Q165" s="226"/>
      <c r="R165" s="48"/>
      <c r="T165" s="227" t="s">
        <v>22</v>
      </c>
      <c r="U165" s="56" t="s">
        <v>44</v>
      </c>
      <c r="V165" s="47"/>
      <c r="W165" s="228">
        <f>V165*K165</f>
        <v>0</v>
      </c>
      <c r="X165" s="228">
        <v>0.00051999999999999995</v>
      </c>
      <c r="Y165" s="228">
        <f>X165*K165</f>
        <v>0.0031199999999999995</v>
      </c>
      <c r="Z165" s="228">
        <v>0</v>
      </c>
      <c r="AA165" s="229">
        <f>Z165*K165</f>
        <v>0</v>
      </c>
      <c r="AR165" s="22" t="s">
        <v>232</v>
      </c>
      <c r="AT165" s="22" t="s">
        <v>175</v>
      </c>
      <c r="AU165" s="22" t="s">
        <v>130</v>
      </c>
      <c r="AY165" s="22" t="s">
        <v>174</v>
      </c>
      <c r="BE165" s="142">
        <f>IF(U165="základní",N165,0)</f>
        <v>0</v>
      </c>
      <c r="BF165" s="142">
        <f>IF(U165="snížená",N165,0)</f>
        <v>0</v>
      </c>
      <c r="BG165" s="142">
        <f>IF(U165="zákl. přenesená",N165,0)</f>
        <v>0</v>
      </c>
      <c r="BH165" s="142">
        <f>IF(U165="sníž. přenesená",N165,0)</f>
        <v>0</v>
      </c>
      <c r="BI165" s="142">
        <f>IF(U165="nulová",N165,0)</f>
        <v>0</v>
      </c>
      <c r="BJ165" s="22" t="s">
        <v>87</v>
      </c>
      <c r="BK165" s="142">
        <f>ROUND(L165*K165,2)</f>
        <v>0</v>
      </c>
      <c r="BL165" s="22" t="s">
        <v>232</v>
      </c>
      <c r="BM165" s="22" t="s">
        <v>846</v>
      </c>
    </row>
    <row r="166" s="1" customFormat="1" ht="25.5" customHeight="1">
      <c r="B166" s="46"/>
      <c r="C166" s="219" t="s">
        <v>350</v>
      </c>
      <c r="D166" s="219" t="s">
        <v>175</v>
      </c>
      <c r="E166" s="220" t="s">
        <v>847</v>
      </c>
      <c r="F166" s="221" t="s">
        <v>848</v>
      </c>
      <c r="G166" s="221"/>
      <c r="H166" s="221"/>
      <c r="I166" s="221"/>
      <c r="J166" s="222" t="s">
        <v>836</v>
      </c>
      <c r="K166" s="223">
        <v>2</v>
      </c>
      <c r="L166" s="224">
        <v>0</v>
      </c>
      <c r="M166" s="225"/>
      <c r="N166" s="226">
        <f>ROUND(L166*K166,2)</f>
        <v>0</v>
      </c>
      <c r="O166" s="226"/>
      <c r="P166" s="226"/>
      <c r="Q166" s="226"/>
      <c r="R166" s="48"/>
      <c r="T166" s="227" t="s">
        <v>22</v>
      </c>
      <c r="U166" s="56" t="s">
        <v>44</v>
      </c>
      <c r="V166" s="47"/>
      <c r="W166" s="228">
        <f>V166*K166</f>
        <v>0</v>
      </c>
      <c r="X166" s="228">
        <v>0.00051999999999999995</v>
      </c>
      <c r="Y166" s="228">
        <f>X166*K166</f>
        <v>0.0010399999999999999</v>
      </c>
      <c r="Z166" s="228">
        <v>0</v>
      </c>
      <c r="AA166" s="229">
        <f>Z166*K166</f>
        <v>0</v>
      </c>
      <c r="AR166" s="22" t="s">
        <v>232</v>
      </c>
      <c r="AT166" s="22" t="s">
        <v>175</v>
      </c>
      <c r="AU166" s="22" t="s">
        <v>130</v>
      </c>
      <c r="AY166" s="22" t="s">
        <v>174</v>
      </c>
      <c r="BE166" s="142">
        <f>IF(U166="základní",N166,0)</f>
        <v>0</v>
      </c>
      <c r="BF166" s="142">
        <f>IF(U166="snížená",N166,0)</f>
        <v>0</v>
      </c>
      <c r="BG166" s="142">
        <f>IF(U166="zákl. přenesená",N166,0)</f>
        <v>0</v>
      </c>
      <c r="BH166" s="142">
        <f>IF(U166="sníž. přenesená",N166,0)</f>
        <v>0</v>
      </c>
      <c r="BI166" s="142">
        <f>IF(U166="nulová",N166,0)</f>
        <v>0</v>
      </c>
      <c r="BJ166" s="22" t="s">
        <v>87</v>
      </c>
      <c r="BK166" s="142">
        <f>ROUND(L166*K166,2)</f>
        <v>0</v>
      </c>
      <c r="BL166" s="22" t="s">
        <v>232</v>
      </c>
      <c r="BM166" s="22" t="s">
        <v>849</v>
      </c>
    </row>
    <row r="167" s="1" customFormat="1" ht="16.5" customHeight="1">
      <c r="B167" s="46"/>
      <c r="C167" s="245" t="s">
        <v>354</v>
      </c>
      <c r="D167" s="245" t="s">
        <v>235</v>
      </c>
      <c r="E167" s="246" t="s">
        <v>850</v>
      </c>
      <c r="F167" s="247" t="s">
        <v>851</v>
      </c>
      <c r="G167" s="247"/>
      <c r="H167" s="247"/>
      <c r="I167" s="247"/>
      <c r="J167" s="248" t="s">
        <v>244</v>
      </c>
      <c r="K167" s="249">
        <v>2</v>
      </c>
      <c r="L167" s="250">
        <v>0</v>
      </c>
      <c r="M167" s="251"/>
      <c r="N167" s="252">
        <f>ROUND(L167*K167,2)</f>
        <v>0</v>
      </c>
      <c r="O167" s="226"/>
      <c r="P167" s="226"/>
      <c r="Q167" s="226"/>
      <c r="R167" s="48"/>
      <c r="T167" s="227" t="s">
        <v>22</v>
      </c>
      <c r="U167" s="56" t="s">
        <v>44</v>
      </c>
      <c r="V167" s="47"/>
      <c r="W167" s="228">
        <f>V167*K167</f>
        <v>0</v>
      </c>
      <c r="X167" s="228">
        <v>0.01</v>
      </c>
      <c r="Y167" s="228">
        <f>X167*K167</f>
        <v>0.02</v>
      </c>
      <c r="Z167" s="228">
        <v>0</v>
      </c>
      <c r="AA167" s="229">
        <f>Z167*K167</f>
        <v>0</v>
      </c>
      <c r="AR167" s="22" t="s">
        <v>238</v>
      </c>
      <c r="AT167" s="22" t="s">
        <v>235</v>
      </c>
      <c r="AU167" s="22" t="s">
        <v>130</v>
      </c>
      <c r="AY167" s="22" t="s">
        <v>174</v>
      </c>
      <c r="BE167" s="142">
        <f>IF(U167="základní",N167,0)</f>
        <v>0</v>
      </c>
      <c r="BF167" s="142">
        <f>IF(U167="snížená",N167,0)</f>
        <v>0</v>
      </c>
      <c r="BG167" s="142">
        <f>IF(U167="zákl. přenesená",N167,0)</f>
        <v>0</v>
      </c>
      <c r="BH167" s="142">
        <f>IF(U167="sníž. přenesená",N167,0)</f>
        <v>0</v>
      </c>
      <c r="BI167" s="142">
        <f>IF(U167="nulová",N167,0)</f>
        <v>0</v>
      </c>
      <c r="BJ167" s="22" t="s">
        <v>87</v>
      </c>
      <c r="BK167" s="142">
        <f>ROUND(L167*K167,2)</f>
        <v>0</v>
      </c>
      <c r="BL167" s="22" t="s">
        <v>232</v>
      </c>
      <c r="BM167" s="22" t="s">
        <v>852</v>
      </c>
    </row>
    <row r="168" s="1" customFormat="1" ht="16.5" customHeight="1">
      <c r="B168" s="46"/>
      <c r="C168" s="245" t="s">
        <v>358</v>
      </c>
      <c r="D168" s="245" t="s">
        <v>235</v>
      </c>
      <c r="E168" s="246" t="s">
        <v>853</v>
      </c>
      <c r="F168" s="247" t="s">
        <v>854</v>
      </c>
      <c r="G168" s="247"/>
      <c r="H168" s="247"/>
      <c r="I168" s="247"/>
      <c r="J168" s="248" t="s">
        <v>244</v>
      </c>
      <c r="K168" s="249">
        <v>3</v>
      </c>
      <c r="L168" s="250">
        <v>0</v>
      </c>
      <c r="M168" s="251"/>
      <c r="N168" s="252">
        <f>ROUND(L168*K168,2)</f>
        <v>0</v>
      </c>
      <c r="O168" s="226"/>
      <c r="P168" s="226"/>
      <c r="Q168" s="226"/>
      <c r="R168" s="48"/>
      <c r="T168" s="227" t="s">
        <v>22</v>
      </c>
      <c r="U168" s="56" t="s">
        <v>44</v>
      </c>
      <c r="V168" s="47"/>
      <c r="W168" s="228">
        <f>V168*K168</f>
        <v>0</v>
      </c>
      <c r="X168" s="228">
        <v>0.01</v>
      </c>
      <c r="Y168" s="228">
        <f>X168*K168</f>
        <v>0.029999999999999999</v>
      </c>
      <c r="Z168" s="228">
        <v>0</v>
      </c>
      <c r="AA168" s="229">
        <f>Z168*K168</f>
        <v>0</v>
      </c>
      <c r="AR168" s="22" t="s">
        <v>238</v>
      </c>
      <c r="AT168" s="22" t="s">
        <v>235</v>
      </c>
      <c r="AU168" s="22" t="s">
        <v>130</v>
      </c>
      <c r="AY168" s="22" t="s">
        <v>174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22" t="s">
        <v>87</v>
      </c>
      <c r="BK168" s="142">
        <f>ROUND(L168*K168,2)</f>
        <v>0</v>
      </c>
      <c r="BL168" s="22" t="s">
        <v>232</v>
      </c>
      <c r="BM168" s="22" t="s">
        <v>855</v>
      </c>
    </row>
    <row r="169" s="1" customFormat="1" ht="25.5" customHeight="1">
      <c r="B169" s="46"/>
      <c r="C169" s="219" t="s">
        <v>362</v>
      </c>
      <c r="D169" s="219" t="s">
        <v>175</v>
      </c>
      <c r="E169" s="220" t="s">
        <v>856</v>
      </c>
      <c r="F169" s="221" t="s">
        <v>857</v>
      </c>
      <c r="G169" s="221"/>
      <c r="H169" s="221"/>
      <c r="I169" s="221"/>
      <c r="J169" s="222" t="s">
        <v>836</v>
      </c>
      <c r="K169" s="223">
        <v>1</v>
      </c>
      <c r="L169" s="224">
        <v>0</v>
      </c>
      <c r="M169" s="225"/>
      <c r="N169" s="226">
        <f>ROUND(L169*K169,2)</f>
        <v>0</v>
      </c>
      <c r="O169" s="226"/>
      <c r="P169" s="226"/>
      <c r="Q169" s="226"/>
      <c r="R169" s="48"/>
      <c r="T169" s="227" t="s">
        <v>22</v>
      </c>
      <c r="U169" s="56" t="s">
        <v>44</v>
      </c>
      <c r="V169" s="47"/>
      <c r="W169" s="228">
        <f>V169*K169</f>
        <v>0</v>
      </c>
      <c r="X169" s="228">
        <v>0.0049300000000000004</v>
      </c>
      <c r="Y169" s="228">
        <f>X169*K169</f>
        <v>0.0049300000000000004</v>
      </c>
      <c r="Z169" s="228">
        <v>0</v>
      </c>
      <c r="AA169" s="229">
        <f>Z169*K169</f>
        <v>0</v>
      </c>
      <c r="AR169" s="22" t="s">
        <v>232</v>
      </c>
      <c r="AT169" s="22" t="s">
        <v>175</v>
      </c>
      <c r="AU169" s="22" t="s">
        <v>130</v>
      </c>
      <c r="AY169" s="22" t="s">
        <v>174</v>
      </c>
      <c r="BE169" s="142">
        <f>IF(U169="základní",N169,0)</f>
        <v>0</v>
      </c>
      <c r="BF169" s="142">
        <f>IF(U169="snížená",N169,0)</f>
        <v>0</v>
      </c>
      <c r="BG169" s="142">
        <f>IF(U169="zákl. přenesená",N169,0)</f>
        <v>0</v>
      </c>
      <c r="BH169" s="142">
        <f>IF(U169="sníž. přenesená",N169,0)</f>
        <v>0</v>
      </c>
      <c r="BI169" s="142">
        <f>IF(U169="nulová",N169,0)</f>
        <v>0</v>
      </c>
      <c r="BJ169" s="22" t="s">
        <v>87</v>
      </c>
      <c r="BK169" s="142">
        <f>ROUND(L169*K169,2)</f>
        <v>0</v>
      </c>
      <c r="BL169" s="22" t="s">
        <v>232</v>
      </c>
      <c r="BM169" s="22" t="s">
        <v>858</v>
      </c>
    </row>
    <row r="170" s="1" customFormat="1" ht="25.5" customHeight="1">
      <c r="B170" s="46"/>
      <c r="C170" s="219" t="s">
        <v>368</v>
      </c>
      <c r="D170" s="219" t="s">
        <v>175</v>
      </c>
      <c r="E170" s="220" t="s">
        <v>859</v>
      </c>
      <c r="F170" s="221" t="s">
        <v>860</v>
      </c>
      <c r="G170" s="221"/>
      <c r="H170" s="221"/>
      <c r="I170" s="221"/>
      <c r="J170" s="222" t="s">
        <v>836</v>
      </c>
      <c r="K170" s="223">
        <v>1</v>
      </c>
      <c r="L170" s="224">
        <v>0</v>
      </c>
      <c r="M170" s="225"/>
      <c r="N170" s="226">
        <f>ROUND(L170*K170,2)</f>
        <v>0</v>
      </c>
      <c r="O170" s="226"/>
      <c r="P170" s="226"/>
      <c r="Q170" s="226"/>
      <c r="R170" s="48"/>
      <c r="T170" s="227" t="s">
        <v>22</v>
      </c>
      <c r="U170" s="56" t="s">
        <v>44</v>
      </c>
      <c r="V170" s="47"/>
      <c r="W170" s="228">
        <f>V170*K170</f>
        <v>0</v>
      </c>
      <c r="X170" s="228">
        <v>0.0147</v>
      </c>
      <c r="Y170" s="228">
        <f>X170*K170</f>
        <v>0.0147</v>
      </c>
      <c r="Z170" s="228">
        <v>0</v>
      </c>
      <c r="AA170" s="229">
        <f>Z170*K170</f>
        <v>0</v>
      </c>
      <c r="AR170" s="22" t="s">
        <v>232</v>
      </c>
      <c r="AT170" s="22" t="s">
        <v>175</v>
      </c>
      <c r="AU170" s="22" t="s">
        <v>130</v>
      </c>
      <c r="AY170" s="22" t="s">
        <v>174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22" t="s">
        <v>87</v>
      </c>
      <c r="BK170" s="142">
        <f>ROUND(L170*K170,2)</f>
        <v>0</v>
      </c>
      <c r="BL170" s="22" t="s">
        <v>232</v>
      </c>
      <c r="BM170" s="22" t="s">
        <v>861</v>
      </c>
    </row>
    <row r="171" s="1" customFormat="1" ht="16.5" customHeight="1">
      <c r="B171" s="46"/>
      <c r="C171" s="219" t="s">
        <v>380</v>
      </c>
      <c r="D171" s="219" t="s">
        <v>175</v>
      </c>
      <c r="E171" s="220" t="s">
        <v>862</v>
      </c>
      <c r="F171" s="221" t="s">
        <v>863</v>
      </c>
      <c r="G171" s="221"/>
      <c r="H171" s="221"/>
      <c r="I171" s="221"/>
      <c r="J171" s="222" t="s">
        <v>836</v>
      </c>
      <c r="K171" s="223">
        <v>2</v>
      </c>
      <c r="L171" s="224">
        <v>0</v>
      </c>
      <c r="M171" s="225"/>
      <c r="N171" s="226">
        <f>ROUND(L171*K171,2)</f>
        <v>0</v>
      </c>
      <c r="O171" s="226"/>
      <c r="P171" s="226"/>
      <c r="Q171" s="226"/>
      <c r="R171" s="48"/>
      <c r="T171" s="227" t="s">
        <v>22</v>
      </c>
      <c r="U171" s="56" t="s">
        <v>44</v>
      </c>
      <c r="V171" s="47"/>
      <c r="W171" s="228">
        <f>V171*K171</f>
        <v>0</v>
      </c>
      <c r="X171" s="228">
        <v>0.01175</v>
      </c>
      <c r="Y171" s="228">
        <f>X171*K171</f>
        <v>0.0235</v>
      </c>
      <c r="Z171" s="228">
        <v>0</v>
      </c>
      <c r="AA171" s="229">
        <f>Z171*K171</f>
        <v>0</v>
      </c>
      <c r="AR171" s="22" t="s">
        <v>232</v>
      </c>
      <c r="AT171" s="22" t="s">
        <v>175</v>
      </c>
      <c r="AU171" s="22" t="s">
        <v>130</v>
      </c>
      <c r="AY171" s="22" t="s">
        <v>174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22" t="s">
        <v>87</v>
      </c>
      <c r="BK171" s="142">
        <f>ROUND(L171*K171,2)</f>
        <v>0</v>
      </c>
      <c r="BL171" s="22" t="s">
        <v>232</v>
      </c>
      <c r="BM171" s="22" t="s">
        <v>864</v>
      </c>
    </row>
    <row r="172" s="1" customFormat="1" ht="25.5" customHeight="1">
      <c r="B172" s="46"/>
      <c r="C172" s="219" t="s">
        <v>385</v>
      </c>
      <c r="D172" s="219" t="s">
        <v>175</v>
      </c>
      <c r="E172" s="220" t="s">
        <v>865</v>
      </c>
      <c r="F172" s="221" t="s">
        <v>866</v>
      </c>
      <c r="G172" s="221"/>
      <c r="H172" s="221"/>
      <c r="I172" s="221"/>
      <c r="J172" s="222" t="s">
        <v>836</v>
      </c>
      <c r="K172" s="223">
        <v>1</v>
      </c>
      <c r="L172" s="224">
        <v>0</v>
      </c>
      <c r="M172" s="225"/>
      <c r="N172" s="226">
        <f>ROUND(L172*K172,2)</f>
        <v>0</v>
      </c>
      <c r="O172" s="226"/>
      <c r="P172" s="226"/>
      <c r="Q172" s="226"/>
      <c r="R172" s="48"/>
      <c r="T172" s="227" t="s">
        <v>22</v>
      </c>
      <c r="U172" s="56" t="s">
        <v>44</v>
      </c>
      <c r="V172" s="47"/>
      <c r="W172" s="228">
        <f>V172*K172</f>
        <v>0</v>
      </c>
      <c r="X172" s="228">
        <v>0.063030000000000003</v>
      </c>
      <c r="Y172" s="228">
        <f>X172*K172</f>
        <v>0.063030000000000003</v>
      </c>
      <c r="Z172" s="228">
        <v>0</v>
      </c>
      <c r="AA172" s="229">
        <f>Z172*K172</f>
        <v>0</v>
      </c>
      <c r="AR172" s="22" t="s">
        <v>232</v>
      </c>
      <c r="AT172" s="22" t="s">
        <v>175</v>
      </c>
      <c r="AU172" s="22" t="s">
        <v>130</v>
      </c>
      <c r="AY172" s="22" t="s">
        <v>174</v>
      </c>
      <c r="BE172" s="142">
        <f>IF(U172="základní",N172,0)</f>
        <v>0</v>
      </c>
      <c r="BF172" s="142">
        <f>IF(U172="snížená",N172,0)</f>
        <v>0</v>
      </c>
      <c r="BG172" s="142">
        <f>IF(U172="zákl. přenesená",N172,0)</f>
        <v>0</v>
      </c>
      <c r="BH172" s="142">
        <f>IF(U172="sníž. přenesená",N172,0)</f>
        <v>0</v>
      </c>
      <c r="BI172" s="142">
        <f>IF(U172="nulová",N172,0)</f>
        <v>0</v>
      </c>
      <c r="BJ172" s="22" t="s">
        <v>87</v>
      </c>
      <c r="BK172" s="142">
        <f>ROUND(L172*K172,2)</f>
        <v>0</v>
      </c>
      <c r="BL172" s="22" t="s">
        <v>232</v>
      </c>
      <c r="BM172" s="22" t="s">
        <v>867</v>
      </c>
    </row>
    <row r="173" s="1" customFormat="1" ht="16.5" customHeight="1">
      <c r="B173" s="46"/>
      <c r="C173" s="219" t="s">
        <v>389</v>
      </c>
      <c r="D173" s="219" t="s">
        <v>175</v>
      </c>
      <c r="E173" s="220" t="s">
        <v>868</v>
      </c>
      <c r="F173" s="221" t="s">
        <v>869</v>
      </c>
      <c r="G173" s="221"/>
      <c r="H173" s="221"/>
      <c r="I173" s="221"/>
      <c r="J173" s="222" t="s">
        <v>244</v>
      </c>
      <c r="K173" s="223">
        <v>1</v>
      </c>
      <c r="L173" s="224">
        <v>0</v>
      </c>
      <c r="M173" s="225"/>
      <c r="N173" s="226">
        <f>ROUND(L173*K173,2)</f>
        <v>0</v>
      </c>
      <c r="O173" s="226"/>
      <c r="P173" s="226"/>
      <c r="Q173" s="226"/>
      <c r="R173" s="48"/>
      <c r="T173" s="227" t="s">
        <v>22</v>
      </c>
      <c r="U173" s="56" t="s">
        <v>44</v>
      </c>
      <c r="V173" s="47"/>
      <c r="W173" s="228">
        <f>V173*K173</f>
        <v>0</v>
      </c>
      <c r="X173" s="228">
        <v>0.00021000000000000001</v>
      </c>
      <c r="Y173" s="228">
        <f>X173*K173</f>
        <v>0.00021000000000000001</v>
      </c>
      <c r="Z173" s="228">
        <v>0</v>
      </c>
      <c r="AA173" s="229">
        <f>Z173*K173</f>
        <v>0</v>
      </c>
      <c r="AR173" s="22" t="s">
        <v>232</v>
      </c>
      <c r="AT173" s="22" t="s">
        <v>175</v>
      </c>
      <c r="AU173" s="22" t="s">
        <v>130</v>
      </c>
      <c r="AY173" s="22" t="s">
        <v>174</v>
      </c>
      <c r="BE173" s="142">
        <f>IF(U173="základní",N173,0)</f>
        <v>0</v>
      </c>
      <c r="BF173" s="142">
        <f>IF(U173="snížená",N173,0)</f>
        <v>0</v>
      </c>
      <c r="BG173" s="142">
        <f>IF(U173="zákl. přenesená",N173,0)</f>
        <v>0</v>
      </c>
      <c r="BH173" s="142">
        <f>IF(U173="sníž. přenesená",N173,0)</f>
        <v>0</v>
      </c>
      <c r="BI173" s="142">
        <f>IF(U173="nulová",N173,0)</f>
        <v>0</v>
      </c>
      <c r="BJ173" s="22" t="s">
        <v>87</v>
      </c>
      <c r="BK173" s="142">
        <f>ROUND(L173*K173,2)</f>
        <v>0</v>
      </c>
      <c r="BL173" s="22" t="s">
        <v>232</v>
      </c>
      <c r="BM173" s="22" t="s">
        <v>870</v>
      </c>
    </row>
    <row r="174" s="1" customFormat="1" ht="25.5" customHeight="1">
      <c r="B174" s="46"/>
      <c r="C174" s="219" t="s">
        <v>393</v>
      </c>
      <c r="D174" s="219" t="s">
        <v>175</v>
      </c>
      <c r="E174" s="220" t="s">
        <v>871</v>
      </c>
      <c r="F174" s="221" t="s">
        <v>872</v>
      </c>
      <c r="G174" s="221"/>
      <c r="H174" s="221"/>
      <c r="I174" s="221"/>
      <c r="J174" s="222" t="s">
        <v>836</v>
      </c>
      <c r="K174" s="223">
        <v>4</v>
      </c>
      <c r="L174" s="224">
        <v>0</v>
      </c>
      <c r="M174" s="225"/>
      <c r="N174" s="226">
        <f>ROUND(L174*K174,2)</f>
        <v>0</v>
      </c>
      <c r="O174" s="226"/>
      <c r="P174" s="226"/>
      <c r="Q174" s="226"/>
      <c r="R174" s="48"/>
      <c r="T174" s="227" t="s">
        <v>22</v>
      </c>
      <c r="U174" s="56" t="s">
        <v>44</v>
      </c>
      <c r="V174" s="47"/>
      <c r="W174" s="228">
        <f>V174*K174</f>
        <v>0</v>
      </c>
      <c r="X174" s="228">
        <v>0.00066</v>
      </c>
      <c r="Y174" s="228">
        <f>X174*K174</f>
        <v>0.00264</v>
      </c>
      <c r="Z174" s="228">
        <v>0</v>
      </c>
      <c r="AA174" s="229">
        <f>Z174*K174</f>
        <v>0</v>
      </c>
      <c r="AR174" s="22" t="s">
        <v>232</v>
      </c>
      <c r="AT174" s="22" t="s">
        <v>175</v>
      </c>
      <c r="AU174" s="22" t="s">
        <v>130</v>
      </c>
      <c r="AY174" s="22" t="s">
        <v>174</v>
      </c>
      <c r="BE174" s="142">
        <f>IF(U174="základní",N174,0)</f>
        <v>0</v>
      </c>
      <c r="BF174" s="142">
        <f>IF(U174="snížená",N174,0)</f>
        <v>0</v>
      </c>
      <c r="BG174" s="142">
        <f>IF(U174="zákl. přenesená",N174,0)</f>
        <v>0</v>
      </c>
      <c r="BH174" s="142">
        <f>IF(U174="sníž. přenesená",N174,0)</f>
        <v>0</v>
      </c>
      <c r="BI174" s="142">
        <f>IF(U174="nulová",N174,0)</f>
        <v>0</v>
      </c>
      <c r="BJ174" s="22" t="s">
        <v>87</v>
      </c>
      <c r="BK174" s="142">
        <f>ROUND(L174*K174,2)</f>
        <v>0</v>
      </c>
      <c r="BL174" s="22" t="s">
        <v>232</v>
      </c>
      <c r="BM174" s="22" t="s">
        <v>873</v>
      </c>
    </row>
    <row r="175" s="1" customFormat="1" ht="16.5" customHeight="1">
      <c r="B175" s="46"/>
      <c r="C175" s="245" t="s">
        <v>397</v>
      </c>
      <c r="D175" s="245" t="s">
        <v>235</v>
      </c>
      <c r="E175" s="246" t="s">
        <v>874</v>
      </c>
      <c r="F175" s="247" t="s">
        <v>875</v>
      </c>
      <c r="G175" s="247"/>
      <c r="H175" s="247"/>
      <c r="I175" s="247"/>
      <c r="J175" s="248" t="s">
        <v>244</v>
      </c>
      <c r="K175" s="249">
        <v>4</v>
      </c>
      <c r="L175" s="250">
        <v>0</v>
      </c>
      <c r="M175" s="251"/>
      <c r="N175" s="252">
        <f>ROUND(L175*K175,2)</f>
        <v>0</v>
      </c>
      <c r="O175" s="226"/>
      <c r="P175" s="226"/>
      <c r="Q175" s="226"/>
      <c r="R175" s="48"/>
      <c r="T175" s="227" t="s">
        <v>22</v>
      </c>
      <c r="U175" s="56" t="s">
        <v>44</v>
      </c>
      <c r="V175" s="47"/>
      <c r="W175" s="228">
        <f>V175*K175</f>
        <v>0</v>
      </c>
      <c r="X175" s="228">
        <v>0</v>
      </c>
      <c r="Y175" s="228">
        <f>X175*K175</f>
        <v>0</v>
      </c>
      <c r="Z175" s="228">
        <v>0</v>
      </c>
      <c r="AA175" s="229">
        <f>Z175*K175</f>
        <v>0</v>
      </c>
      <c r="AR175" s="22" t="s">
        <v>238</v>
      </c>
      <c r="AT175" s="22" t="s">
        <v>235</v>
      </c>
      <c r="AU175" s="22" t="s">
        <v>130</v>
      </c>
      <c r="AY175" s="22" t="s">
        <v>174</v>
      </c>
      <c r="BE175" s="142">
        <f>IF(U175="základní",N175,0)</f>
        <v>0</v>
      </c>
      <c r="BF175" s="142">
        <f>IF(U175="snížená",N175,0)</f>
        <v>0</v>
      </c>
      <c r="BG175" s="142">
        <f>IF(U175="zákl. přenesená",N175,0)</f>
        <v>0</v>
      </c>
      <c r="BH175" s="142">
        <f>IF(U175="sníž. přenesená",N175,0)</f>
        <v>0</v>
      </c>
      <c r="BI175" s="142">
        <f>IF(U175="nulová",N175,0)</f>
        <v>0</v>
      </c>
      <c r="BJ175" s="22" t="s">
        <v>87</v>
      </c>
      <c r="BK175" s="142">
        <f>ROUND(L175*K175,2)</f>
        <v>0</v>
      </c>
      <c r="BL175" s="22" t="s">
        <v>232</v>
      </c>
      <c r="BM175" s="22" t="s">
        <v>876</v>
      </c>
    </row>
    <row r="176" s="1" customFormat="1" ht="25.5" customHeight="1">
      <c r="B176" s="46"/>
      <c r="C176" s="219" t="s">
        <v>402</v>
      </c>
      <c r="D176" s="219" t="s">
        <v>175</v>
      </c>
      <c r="E176" s="220" t="s">
        <v>877</v>
      </c>
      <c r="F176" s="221" t="s">
        <v>878</v>
      </c>
      <c r="G176" s="221"/>
      <c r="H176" s="221"/>
      <c r="I176" s="221"/>
      <c r="J176" s="222" t="s">
        <v>836</v>
      </c>
      <c r="K176" s="223">
        <v>17</v>
      </c>
      <c r="L176" s="224">
        <v>0</v>
      </c>
      <c r="M176" s="225"/>
      <c r="N176" s="226">
        <f>ROUND(L176*K176,2)</f>
        <v>0</v>
      </c>
      <c r="O176" s="226"/>
      <c r="P176" s="226"/>
      <c r="Q176" s="226"/>
      <c r="R176" s="48"/>
      <c r="T176" s="227" t="s">
        <v>22</v>
      </c>
      <c r="U176" s="56" t="s">
        <v>44</v>
      </c>
      <c r="V176" s="47"/>
      <c r="W176" s="228">
        <f>V176*K176</f>
        <v>0</v>
      </c>
      <c r="X176" s="228">
        <v>0.00029999999999999997</v>
      </c>
      <c r="Y176" s="228">
        <f>X176*K176</f>
        <v>0.0050999999999999995</v>
      </c>
      <c r="Z176" s="228">
        <v>0</v>
      </c>
      <c r="AA176" s="229">
        <f>Z176*K176</f>
        <v>0</v>
      </c>
      <c r="AR176" s="22" t="s">
        <v>232</v>
      </c>
      <c r="AT176" s="22" t="s">
        <v>175</v>
      </c>
      <c r="AU176" s="22" t="s">
        <v>130</v>
      </c>
      <c r="AY176" s="22" t="s">
        <v>174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22" t="s">
        <v>87</v>
      </c>
      <c r="BK176" s="142">
        <f>ROUND(L176*K176,2)</f>
        <v>0</v>
      </c>
      <c r="BL176" s="22" t="s">
        <v>232</v>
      </c>
      <c r="BM176" s="22" t="s">
        <v>879</v>
      </c>
    </row>
    <row r="177" s="1" customFormat="1" ht="16.5" customHeight="1">
      <c r="B177" s="46"/>
      <c r="C177" s="219" t="s">
        <v>406</v>
      </c>
      <c r="D177" s="219" t="s">
        <v>175</v>
      </c>
      <c r="E177" s="220" t="s">
        <v>880</v>
      </c>
      <c r="F177" s="221" t="s">
        <v>881</v>
      </c>
      <c r="G177" s="221"/>
      <c r="H177" s="221"/>
      <c r="I177" s="221"/>
      <c r="J177" s="222" t="s">
        <v>836</v>
      </c>
      <c r="K177" s="223">
        <v>3</v>
      </c>
      <c r="L177" s="224">
        <v>0</v>
      </c>
      <c r="M177" s="225"/>
      <c r="N177" s="226">
        <f>ROUND(L177*K177,2)</f>
        <v>0</v>
      </c>
      <c r="O177" s="226"/>
      <c r="P177" s="226"/>
      <c r="Q177" s="226"/>
      <c r="R177" s="48"/>
      <c r="T177" s="227" t="s">
        <v>22</v>
      </c>
      <c r="U177" s="56" t="s">
        <v>44</v>
      </c>
      <c r="V177" s="47"/>
      <c r="W177" s="228">
        <f>V177*K177</f>
        <v>0</v>
      </c>
      <c r="X177" s="228">
        <v>0.0019599999999999999</v>
      </c>
      <c r="Y177" s="228">
        <f>X177*K177</f>
        <v>0.0058799999999999998</v>
      </c>
      <c r="Z177" s="228">
        <v>0</v>
      </c>
      <c r="AA177" s="229">
        <f>Z177*K177</f>
        <v>0</v>
      </c>
      <c r="AR177" s="22" t="s">
        <v>232</v>
      </c>
      <c r="AT177" s="22" t="s">
        <v>175</v>
      </c>
      <c r="AU177" s="22" t="s">
        <v>130</v>
      </c>
      <c r="AY177" s="22" t="s">
        <v>174</v>
      </c>
      <c r="BE177" s="142">
        <f>IF(U177="základní",N177,0)</f>
        <v>0</v>
      </c>
      <c r="BF177" s="142">
        <f>IF(U177="snížená",N177,0)</f>
        <v>0</v>
      </c>
      <c r="BG177" s="142">
        <f>IF(U177="zákl. přenesená",N177,0)</f>
        <v>0</v>
      </c>
      <c r="BH177" s="142">
        <f>IF(U177="sníž. přenesená",N177,0)</f>
        <v>0</v>
      </c>
      <c r="BI177" s="142">
        <f>IF(U177="nulová",N177,0)</f>
        <v>0</v>
      </c>
      <c r="BJ177" s="22" t="s">
        <v>87</v>
      </c>
      <c r="BK177" s="142">
        <f>ROUND(L177*K177,2)</f>
        <v>0</v>
      </c>
      <c r="BL177" s="22" t="s">
        <v>232</v>
      </c>
      <c r="BM177" s="22" t="s">
        <v>882</v>
      </c>
    </row>
    <row r="178" s="1" customFormat="1" ht="16.5" customHeight="1">
      <c r="B178" s="46"/>
      <c r="C178" s="219" t="s">
        <v>410</v>
      </c>
      <c r="D178" s="219" t="s">
        <v>175</v>
      </c>
      <c r="E178" s="220" t="s">
        <v>883</v>
      </c>
      <c r="F178" s="221" t="s">
        <v>884</v>
      </c>
      <c r="G178" s="221"/>
      <c r="H178" s="221"/>
      <c r="I178" s="221"/>
      <c r="J178" s="222" t="s">
        <v>836</v>
      </c>
      <c r="K178" s="223">
        <v>1</v>
      </c>
      <c r="L178" s="224">
        <v>0</v>
      </c>
      <c r="M178" s="225"/>
      <c r="N178" s="226">
        <f>ROUND(L178*K178,2)</f>
        <v>0</v>
      </c>
      <c r="O178" s="226"/>
      <c r="P178" s="226"/>
      <c r="Q178" s="226"/>
      <c r="R178" s="48"/>
      <c r="T178" s="227" t="s">
        <v>22</v>
      </c>
      <c r="U178" s="56" t="s">
        <v>44</v>
      </c>
      <c r="V178" s="47"/>
      <c r="W178" s="228">
        <f>V178*K178</f>
        <v>0</v>
      </c>
      <c r="X178" s="228">
        <v>0.0018</v>
      </c>
      <c r="Y178" s="228">
        <f>X178*K178</f>
        <v>0.0018</v>
      </c>
      <c r="Z178" s="228">
        <v>0</v>
      </c>
      <c r="AA178" s="229">
        <f>Z178*K178</f>
        <v>0</v>
      </c>
      <c r="AR178" s="22" t="s">
        <v>232</v>
      </c>
      <c r="AT178" s="22" t="s">
        <v>175</v>
      </c>
      <c r="AU178" s="22" t="s">
        <v>130</v>
      </c>
      <c r="AY178" s="22" t="s">
        <v>174</v>
      </c>
      <c r="BE178" s="142">
        <f>IF(U178="základní",N178,0)</f>
        <v>0</v>
      </c>
      <c r="BF178" s="142">
        <f>IF(U178="snížená",N178,0)</f>
        <v>0</v>
      </c>
      <c r="BG178" s="142">
        <f>IF(U178="zákl. přenesená",N178,0)</f>
        <v>0</v>
      </c>
      <c r="BH178" s="142">
        <f>IF(U178="sníž. přenesená",N178,0)</f>
        <v>0</v>
      </c>
      <c r="BI178" s="142">
        <f>IF(U178="nulová",N178,0)</f>
        <v>0</v>
      </c>
      <c r="BJ178" s="22" t="s">
        <v>87</v>
      </c>
      <c r="BK178" s="142">
        <f>ROUND(L178*K178,2)</f>
        <v>0</v>
      </c>
      <c r="BL178" s="22" t="s">
        <v>232</v>
      </c>
      <c r="BM178" s="22" t="s">
        <v>885</v>
      </c>
    </row>
    <row r="179" s="1" customFormat="1" ht="25.5" customHeight="1">
      <c r="B179" s="46"/>
      <c r="C179" s="219" t="s">
        <v>414</v>
      </c>
      <c r="D179" s="219" t="s">
        <v>175</v>
      </c>
      <c r="E179" s="220" t="s">
        <v>886</v>
      </c>
      <c r="F179" s="221" t="s">
        <v>887</v>
      </c>
      <c r="G179" s="221"/>
      <c r="H179" s="221"/>
      <c r="I179" s="221"/>
      <c r="J179" s="222" t="s">
        <v>836</v>
      </c>
      <c r="K179" s="223">
        <v>3</v>
      </c>
      <c r="L179" s="224">
        <v>0</v>
      </c>
      <c r="M179" s="225"/>
      <c r="N179" s="226">
        <f>ROUND(L179*K179,2)</f>
        <v>0</v>
      </c>
      <c r="O179" s="226"/>
      <c r="P179" s="226"/>
      <c r="Q179" s="226"/>
      <c r="R179" s="48"/>
      <c r="T179" s="227" t="s">
        <v>22</v>
      </c>
      <c r="U179" s="56" t="s">
        <v>44</v>
      </c>
      <c r="V179" s="47"/>
      <c r="W179" s="228">
        <f>V179*K179</f>
        <v>0</v>
      </c>
      <c r="X179" s="228">
        <v>0.0018</v>
      </c>
      <c r="Y179" s="228">
        <f>X179*K179</f>
        <v>0.0054000000000000003</v>
      </c>
      <c r="Z179" s="228">
        <v>0</v>
      </c>
      <c r="AA179" s="229">
        <f>Z179*K179</f>
        <v>0</v>
      </c>
      <c r="AR179" s="22" t="s">
        <v>232</v>
      </c>
      <c r="AT179" s="22" t="s">
        <v>175</v>
      </c>
      <c r="AU179" s="22" t="s">
        <v>130</v>
      </c>
      <c r="AY179" s="22" t="s">
        <v>174</v>
      </c>
      <c r="BE179" s="142">
        <f>IF(U179="základní",N179,0)</f>
        <v>0</v>
      </c>
      <c r="BF179" s="142">
        <f>IF(U179="snížená",N179,0)</f>
        <v>0</v>
      </c>
      <c r="BG179" s="142">
        <f>IF(U179="zákl. přenesená",N179,0)</f>
        <v>0</v>
      </c>
      <c r="BH179" s="142">
        <f>IF(U179="sníž. přenesená",N179,0)</f>
        <v>0</v>
      </c>
      <c r="BI179" s="142">
        <f>IF(U179="nulová",N179,0)</f>
        <v>0</v>
      </c>
      <c r="BJ179" s="22" t="s">
        <v>87</v>
      </c>
      <c r="BK179" s="142">
        <f>ROUND(L179*K179,2)</f>
        <v>0</v>
      </c>
      <c r="BL179" s="22" t="s">
        <v>232</v>
      </c>
      <c r="BM179" s="22" t="s">
        <v>888</v>
      </c>
    </row>
    <row r="180" s="1" customFormat="1" ht="16.5" customHeight="1">
      <c r="B180" s="46"/>
      <c r="C180" s="219" t="s">
        <v>418</v>
      </c>
      <c r="D180" s="219" t="s">
        <v>175</v>
      </c>
      <c r="E180" s="220" t="s">
        <v>889</v>
      </c>
      <c r="F180" s="221" t="s">
        <v>890</v>
      </c>
      <c r="G180" s="221"/>
      <c r="H180" s="221"/>
      <c r="I180" s="221"/>
      <c r="J180" s="222" t="s">
        <v>836</v>
      </c>
      <c r="K180" s="223">
        <v>2</v>
      </c>
      <c r="L180" s="224">
        <v>0</v>
      </c>
      <c r="M180" s="225"/>
      <c r="N180" s="226">
        <f>ROUND(L180*K180,2)</f>
        <v>0</v>
      </c>
      <c r="O180" s="226"/>
      <c r="P180" s="226"/>
      <c r="Q180" s="226"/>
      <c r="R180" s="48"/>
      <c r="T180" s="227" t="s">
        <v>22</v>
      </c>
      <c r="U180" s="56" t="s">
        <v>44</v>
      </c>
      <c r="V180" s="47"/>
      <c r="W180" s="228">
        <f>V180*K180</f>
        <v>0</v>
      </c>
      <c r="X180" s="228">
        <v>0.0018400000000000001</v>
      </c>
      <c r="Y180" s="228">
        <f>X180*K180</f>
        <v>0.0036800000000000001</v>
      </c>
      <c r="Z180" s="228">
        <v>0</v>
      </c>
      <c r="AA180" s="229">
        <f>Z180*K180</f>
        <v>0</v>
      </c>
      <c r="AR180" s="22" t="s">
        <v>232</v>
      </c>
      <c r="AT180" s="22" t="s">
        <v>175</v>
      </c>
      <c r="AU180" s="22" t="s">
        <v>130</v>
      </c>
      <c r="AY180" s="22" t="s">
        <v>174</v>
      </c>
      <c r="BE180" s="142">
        <f>IF(U180="základní",N180,0)</f>
        <v>0</v>
      </c>
      <c r="BF180" s="142">
        <f>IF(U180="snížená",N180,0)</f>
        <v>0</v>
      </c>
      <c r="BG180" s="142">
        <f>IF(U180="zákl. přenesená",N180,0)</f>
        <v>0</v>
      </c>
      <c r="BH180" s="142">
        <f>IF(U180="sníž. přenesená",N180,0)</f>
        <v>0</v>
      </c>
      <c r="BI180" s="142">
        <f>IF(U180="nulová",N180,0)</f>
        <v>0</v>
      </c>
      <c r="BJ180" s="22" t="s">
        <v>87</v>
      </c>
      <c r="BK180" s="142">
        <f>ROUND(L180*K180,2)</f>
        <v>0</v>
      </c>
      <c r="BL180" s="22" t="s">
        <v>232</v>
      </c>
      <c r="BM180" s="22" t="s">
        <v>891</v>
      </c>
    </row>
    <row r="181" s="1" customFormat="1" ht="16.5" customHeight="1">
      <c r="B181" s="46"/>
      <c r="C181" s="219" t="s">
        <v>422</v>
      </c>
      <c r="D181" s="219" t="s">
        <v>175</v>
      </c>
      <c r="E181" s="220" t="s">
        <v>892</v>
      </c>
      <c r="F181" s="221" t="s">
        <v>893</v>
      </c>
      <c r="G181" s="221"/>
      <c r="H181" s="221"/>
      <c r="I181" s="221"/>
      <c r="J181" s="222" t="s">
        <v>244</v>
      </c>
      <c r="K181" s="223">
        <v>3</v>
      </c>
      <c r="L181" s="224">
        <v>0</v>
      </c>
      <c r="M181" s="225"/>
      <c r="N181" s="226">
        <f>ROUND(L181*K181,2)</f>
        <v>0</v>
      </c>
      <c r="O181" s="226"/>
      <c r="P181" s="226"/>
      <c r="Q181" s="226"/>
      <c r="R181" s="48"/>
      <c r="T181" s="227" t="s">
        <v>22</v>
      </c>
      <c r="U181" s="56" t="s">
        <v>44</v>
      </c>
      <c r="V181" s="47"/>
      <c r="W181" s="228">
        <f>V181*K181</f>
        <v>0</v>
      </c>
      <c r="X181" s="228">
        <v>0.00023000000000000001</v>
      </c>
      <c r="Y181" s="228">
        <f>X181*K181</f>
        <v>0.00069000000000000008</v>
      </c>
      <c r="Z181" s="228">
        <v>0</v>
      </c>
      <c r="AA181" s="229">
        <f>Z181*K181</f>
        <v>0</v>
      </c>
      <c r="AR181" s="22" t="s">
        <v>232</v>
      </c>
      <c r="AT181" s="22" t="s">
        <v>175</v>
      </c>
      <c r="AU181" s="22" t="s">
        <v>130</v>
      </c>
      <c r="AY181" s="22" t="s">
        <v>174</v>
      </c>
      <c r="BE181" s="142">
        <f>IF(U181="základní",N181,0)</f>
        <v>0</v>
      </c>
      <c r="BF181" s="142">
        <f>IF(U181="snížená",N181,0)</f>
        <v>0</v>
      </c>
      <c r="BG181" s="142">
        <f>IF(U181="zákl. přenesená",N181,0)</f>
        <v>0</v>
      </c>
      <c r="BH181" s="142">
        <f>IF(U181="sníž. přenesená",N181,0)</f>
        <v>0</v>
      </c>
      <c r="BI181" s="142">
        <f>IF(U181="nulová",N181,0)</f>
        <v>0</v>
      </c>
      <c r="BJ181" s="22" t="s">
        <v>87</v>
      </c>
      <c r="BK181" s="142">
        <f>ROUND(L181*K181,2)</f>
        <v>0</v>
      </c>
      <c r="BL181" s="22" t="s">
        <v>232</v>
      </c>
      <c r="BM181" s="22" t="s">
        <v>894</v>
      </c>
    </row>
    <row r="182" s="1" customFormat="1" ht="16.5" customHeight="1">
      <c r="B182" s="46"/>
      <c r="C182" s="219" t="s">
        <v>426</v>
      </c>
      <c r="D182" s="219" t="s">
        <v>175</v>
      </c>
      <c r="E182" s="220" t="s">
        <v>895</v>
      </c>
      <c r="F182" s="221" t="s">
        <v>896</v>
      </c>
      <c r="G182" s="221"/>
      <c r="H182" s="221"/>
      <c r="I182" s="221"/>
      <c r="J182" s="222" t="s">
        <v>244</v>
      </c>
      <c r="K182" s="223">
        <v>1</v>
      </c>
      <c r="L182" s="224">
        <v>0</v>
      </c>
      <c r="M182" s="225"/>
      <c r="N182" s="226">
        <f>ROUND(L182*K182,2)</f>
        <v>0</v>
      </c>
      <c r="O182" s="226"/>
      <c r="P182" s="226"/>
      <c r="Q182" s="226"/>
      <c r="R182" s="48"/>
      <c r="T182" s="227" t="s">
        <v>22</v>
      </c>
      <c r="U182" s="56" t="s">
        <v>44</v>
      </c>
      <c r="V182" s="47"/>
      <c r="W182" s="228">
        <f>V182*K182</f>
        <v>0</v>
      </c>
      <c r="X182" s="228">
        <v>0.00027999999999999998</v>
      </c>
      <c r="Y182" s="228">
        <f>X182*K182</f>
        <v>0.00027999999999999998</v>
      </c>
      <c r="Z182" s="228">
        <v>0</v>
      </c>
      <c r="AA182" s="229">
        <f>Z182*K182</f>
        <v>0</v>
      </c>
      <c r="AR182" s="22" t="s">
        <v>232</v>
      </c>
      <c r="AT182" s="22" t="s">
        <v>175</v>
      </c>
      <c r="AU182" s="22" t="s">
        <v>130</v>
      </c>
      <c r="AY182" s="22" t="s">
        <v>174</v>
      </c>
      <c r="BE182" s="142">
        <f>IF(U182="základní",N182,0)</f>
        <v>0</v>
      </c>
      <c r="BF182" s="142">
        <f>IF(U182="snížená",N182,0)</f>
        <v>0</v>
      </c>
      <c r="BG182" s="142">
        <f>IF(U182="zákl. přenesená",N182,0)</f>
        <v>0</v>
      </c>
      <c r="BH182" s="142">
        <f>IF(U182="sníž. přenesená",N182,0)</f>
        <v>0</v>
      </c>
      <c r="BI182" s="142">
        <f>IF(U182="nulová",N182,0)</f>
        <v>0</v>
      </c>
      <c r="BJ182" s="22" t="s">
        <v>87</v>
      </c>
      <c r="BK182" s="142">
        <f>ROUND(L182*K182,2)</f>
        <v>0</v>
      </c>
      <c r="BL182" s="22" t="s">
        <v>232</v>
      </c>
      <c r="BM182" s="22" t="s">
        <v>897</v>
      </c>
    </row>
    <row r="183" s="1" customFormat="1" ht="38.25" customHeight="1">
      <c r="B183" s="46"/>
      <c r="C183" s="219" t="s">
        <v>430</v>
      </c>
      <c r="D183" s="219" t="s">
        <v>175</v>
      </c>
      <c r="E183" s="220" t="s">
        <v>898</v>
      </c>
      <c r="F183" s="221" t="s">
        <v>899</v>
      </c>
      <c r="G183" s="221"/>
      <c r="H183" s="221"/>
      <c r="I183" s="221"/>
      <c r="J183" s="222" t="s">
        <v>836</v>
      </c>
      <c r="K183" s="223">
        <v>2</v>
      </c>
      <c r="L183" s="224">
        <v>0</v>
      </c>
      <c r="M183" s="225"/>
      <c r="N183" s="226">
        <f>ROUND(L183*K183,2)</f>
        <v>0</v>
      </c>
      <c r="O183" s="226"/>
      <c r="P183" s="226"/>
      <c r="Q183" s="226"/>
      <c r="R183" s="48"/>
      <c r="T183" s="227" t="s">
        <v>22</v>
      </c>
      <c r="U183" s="56" t="s">
        <v>44</v>
      </c>
      <c r="V183" s="47"/>
      <c r="W183" s="228">
        <f>V183*K183</f>
        <v>0</v>
      </c>
      <c r="X183" s="228">
        <v>0.0091999999999999998</v>
      </c>
      <c r="Y183" s="228">
        <f>X183*K183</f>
        <v>0.0184</v>
      </c>
      <c r="Z183" s="228">
        <v>0</v>
      </c>
      <c r="AA183" s="229">
        <f>Z183*K183</f>
        <v>0</v>
      </c>
      <c r="AR183" s="22" t="s">
        <v>232</v>
      </c>
      <c r="AT183" s="22" t="s">
        <v>175</v>
      </c>
      <c r="AU183" s="22" t="s">
        <v>130</v>
      </c>
      <c r="AY183" s="22" t="s">
        <v>174</v>
      </c>
      <c r="BE183" s="142">
        <f>IF(U183="základní",N183,0)</f>
        <v>0</v>
      </c>
      <c r="BF183" s="142">
        <f>IF(U183="snížená",N183,0)</f>
        <v>0</v>
      </c>
      <c r="BG183" s="142">
        <f>IF(U183="zákl. přenesená",N183,0)</f>
        <v>0</v>
      </c>
      <c r="BH183" s="142">
        <f>IF(U183="sníž. přenesená",N183,0)</f>
        <v>0</v>
      </c>
      <c r="BI183" s="142">
        <f>IF(U183="nulová",N183,0)</f>
        <v>0</v>
      </c>
      <c r="BJ183" s="22" t="s">
        <v>87</v>
      </c>
      <c r="BK183" s="142">
        <f>ROUND(L183*K183,2)</f>
        <v>0</v>
      </c>
      <c r="BL183" s="22" t="s">
        <v>232</v>
      </c>
      <c r="BM183" s="22" t="s">
        <v>900</v>
      </c>
    </row>
    <row r="184" s="1" customFormat="1" ht="25.5" customHeight="1">
      <c r="B184" s="46"/>
      <c r="C184" s="245" t="s">
        <v>434</v>
      </c>
      <c r="D184" s="245" t="s">
        <v>235</v>
      </c>
      <c r="E184" s="246" t="s">
        <v>901</v>
      </c>
      <c r="F184" s="247" t="s">
        <v>902</v>
      </c>
      <c r="G184" s="247"/>
      <c r="H184" s="247"/>
      <c r="I184" s="247"/>
      <c r="J184" s="248" t="s">
        <v>244</v>
      </c>
      <c r="K184" s="249">
        <v>2</v>
      </c>
      <c r="L184" s="250">
        <v>0</v>
      </c>
      <c r="M184" s="251"/>
      <c r="N184" s="252">
        <f>ROUND(L184*K184,2)</f>
        <v>0</v>
      </c>
      <c r="O184" s="226"/>
      <c r="P184" s="226"/>
      <c r="Q184" s="226"/>
      <c r="R184" s="48"/>
      <c r="T184" s="227" t="s">
        <v>22</v>
      </c>
      <c r="U184" s="56" t="s">
        <v>44</v>
      </c>
      <c r="V184" s="47"/>
      <c r="W184" s="228">
        <f>V184*K184</f>
        <v>0</v>
      </c>
      <c r="X184" s="228">
        <v>0.00050000000000000001</v>
      </c>
      <c r="Y184" s="228">
        <f>X184*K184</f>
        <v>0.001</v>
      </c>
      <c r="Z184" s="228">
        <v>0</v>
      </c>
      <c r="AA184" s="229">
        <f>Z184*K184</f>
        <v>0</v>
      </c>
      <c r="AR184" s="22" t="s">
        <v>238</v>
      </c>
      <c r="AT184" s="22" t="s">
        <v>235</v>
      </c>
      <c r="AU184" s="22" t="s">
        <v>130</v>
      </c>
      <c r="AY184" s="22" t="s">
        <v>174</v>
      </c>
      <c r="BE184" s="142">
        <f>IF(U184="základní",N184,0)</f>
        <v>0</v>
      </c>
      <c r="BF184" s="142">
        <f>IF(U184="snížená",N184,0)</f>
        <v>0</v>
      </c>
      <c r="BG184" s="142">
        <f>IF(U184="zákl. přenesená",N184,0)</f>
        <v>0</v>
      </c>
      <c r="BH184" s="142">
        <f>IF(U184="sníž. přenesená",N184,0)</f>
        <v>0</v>
      </c>
      <c r="BI184" s="142">
        <f>IF(U184="nulová",N184,0)</f>
        <v>0</v>
      </c>
      <c r="BJ184" s="22" t="s">
        <v>87</v>
      </c>
      <c r="BK184" s="142">
        <f>ROUND(L184*K184,2)</f>
        <v>0</v>
      </c>
      <c r="BL184" s="22" t="s">
        <v>232</v>
      </c>
      <c r="BM184" s="22" t="s">
        <v>903</v>
      </c>
    </row>
    <row r="185" s="1" customFormat="1" ht="25.5" customHeight="1">
      <c r="B185" s="46"/>
      <c r="C185" s="245" t="s">
        <v>438</v>
      </c>
      <c r="D185" s="245" t="s">
        <v>235</v>
      </c>
      <c r="E185" s="246" t="s">
        <v>904</v>
      </c>
      <c r="F185" s="247" t="s">
        <v>905</v>
      </c>
      <c r="G185" s="247"/>
      <c r="H185" s="247"/>
      <c r="I185" s="247"/>
      <c r="J185" s="248" t="s">
        <v>244</v>
      </c>
      <c r="K185" s="249">
        <v>2</v>
      </c>
      <c r="L185" s="250">
        <v>0</v>
      </c>
      <c r="M185" s="251"/>
      <c r="N185" s="252">
        <f>ROUND(L185*K185,2)</f>
        <v>0</v>
      </c>
      <c r="O185" s="226"/>
      <c r="P185" s="226"/>
      <c r="Q185" s="226"/>
      <c r="R185" s="48"/>
      <c r="T185" s="227" t="s">
        <v>22</v>
      </c>
      <c r="U185" s="56" t="s">
        <v>44</v>
      </c>
      <c r="V185" s="47"/>
      <c r="W185" s="228">
        <f>V185*K185</f>
        <v>0</v>
      </c>
      <c r="X185" s="228">
        <v>0.00050000000000000001</v>
      </c>
      <c r="Y185" s="228">
        <f>X185*K185</f>
        <v>0.001</v>
      </c>
      <c r="Z185" s="228">
        <v>0</v>
      </c>
      <c r="AA185" s="229">
        <f>Z185*K185</f>
        <v>0</v>
      </c>
      <c r="AR185" s="22" t="s">
        <v>238</v>
      </c>
      <c r="AT185" s="22" t="s">
        <v>235</v>
      </c>
      <c r="AU185" s="22" t="s">
        <v>130</v>
      </c>
      <c r="AY185" s="22" t="s">
        <v>174</v>
      </c>
      <c r="BE185" s="142">
        <f>IF(U185="základní",N185,0)</f>
        <v>0</v>
      </c>
      <c r="BF185" s="142">
        <f>IF(U185="snížená",N185,0)</f>
        <v>0</v>
      </c>
      <c r="BG185" s="142">
        <f>IF(U185="zákl. přenesená",N185,0)</f>
        <v>0</v>
      </c>
      <c r="BH185" s="142">
        <f>IF(U185="sníž. přenesená",N185,0)</f>
        <v>0</v>
      </c>
      <c r="BI185" s="142">
        <f>IF(U185="nulová",N185,0)</f>
        <v>0</v>
      </c>
      <c r="BJ185" s="22" t="s">
        <v>87</v>
      </c>
      <c r="BK185" s="142">
        <f>ROUND(L185*K185,2)</f>
        <v>0</v>
      </c>
      <c r="BL185" s="22" t="s">
        <v>232</v>
      </c>
      <c r="BM185" s="22" t="s">
        <v>906</v>
      </c>
    </row>
    <row r="186" s="1" customFormat="1" ht="16.5" customHeight="1">
      <c r="B186" s="46"/>
      <c r="C186" s="219" t="s">
        <v>442</v>
      </c>
      <c r="D186" s="219" t="s">
        <v>175</v>
      </c>
      <c r="E186" s="220" t="s">
        <v>907</v>
      </c>
      <c r="F186" s="221" t="s">
        <v>908</v>
      </c>
      <c r="G186" s="221"/>
      <c r="H186" s="221"/>
      <c r="I186" s="221"/>
      <c r="J186" s="222" t="s">
        <v>205</v>
      </c>
      <c r="K186" s="223">
        <v>1</v>
      </c>
      <c r="L186" s="224">
        <v>0</v>
      </c>
      <c r="M186" s="225"/>
      <c r="N186" s="226">
        <f>ROUND(L186*K186,2)</f>
        <v>0</v>
      </c>
      <c r="O186" s="226"/>
      <c r="P186" s="226"/>
      <c r="Q186" s="226"/>
      <c r="R186" s="48"/>
      <c r="T186" s="227" t="s">
        <v>22</v>
      </c>
      <c r="U186" s="56" t="s">
        <v>44</v>
      </c>
      <c r="V186" s="47"/>
      <c r="W186" s="228">
        <f>V186*K186</f>
        <v>0</v>
      </c>
      <c r="X186" s="228">
        <v>0</v>
      </c>
      <c r="Y186" s="228">
        <f>X186*K186</f>
        <v>0</v>
      </c>
      <c r="Z186" s="228">
        <v>0</v>
      </c>
      <c r="AA186" s="229">
        <f>Z186*K186</f>
        <v>0</v>
      </c>
      <c r="AR186" s="22" t="s">
        <v>232</v>
      </c>
      <c r="AT186" s="22" t="s">
        <v>175</v>
      </c>
      <c r="AU186" s="22" t="s">
        <v>130</v>
      </c>
      <c r="AY186" s="22" t="s">
        <v>174</v>
      </c>
      <c r="BE186" s="142">
        <f>IF(U186="základní",N186,0)</f>
        <v>0</v>
      </c>
      <c r="BF186" s="142">
        <f>IF(U186="snížená",N186,0)</f>
        <v>0</v>
      </c>
      <c r="BG186" s="142">
        <f>IF(U186="zákl. přenesená",N186,0)</f>
        <v>0</v>
      </c>
      <c r="BH186" s="142">
        <f>IF(U186="sníž. přenesená",N186,0)</f>
        <v>0</v>
      </c>
      <c r="BI186" s="142">
        <f>IF(U186="nulová",N186,0)</f>
        <v>0</v>
      </c>
      <c r="BJ186" s="22" t="s">
        <v>87</v>
      </c>
      <c r="BK186" s="142">
        <f>ROUND(L186*K186,2)</f>
        <v>0</v>
      </c>
      <c r="BL186" s="22" t="s">
        <v>232</v>
      </c>
      <c r="BM186" s="22" t="s">
        <v>909</v>
      </c>
    </row>
    <row r="187" s="1" customFormat="1" ht="16.5" customHeight="1">
      <c r="B187" s="46"/>
      <c r="C187" s="219" t="s">
        <v>446</v>
      </c>
      <c r="D187" s="219" t="s">
        <v>175</v>
      </c>
      <c r="E187" s="220" t="s">
        <v>910</v>
      </c>
      <c r="F187" s="221" t="s">
        <v>911</v>
      </c>
      <c r="G187" s="221"/>
      <c r="H187" s="221"/>
      <c r="I187" s="221"/>
      <c r="J187" s="222" t="s">
        <v>205</v>
      </c>
      <c r="K187" s="223">
        <v>1</v>
      </c>
      <c r="L187" s="224">
        <v>0</v>
      </c>
      <c r="M187" s="225"/>
      <c r="N187" s="226">
        <f>ROUND(L187*K187,2)</f>
        <v>0</v>
      </c>
      <c r="O187" s="226"/>
      <c r="P187" s="226"/>
      <c r="Q187" s="226"/>
      <c r="R187" s="48"/>
      <c r="T187" s="227" t="s">
        <v>22</v>
      </c>
      <c r="U187" s="56" t="s">
        <v>44</v>
      </c>
      <c r="V187" s="47"/>
      <c r="W187" s="228">
        <f>V187*K187</f>
        <v>0</v>
      </c>
      <c r="X187" s="228">
        <v>0</v>
      </c>
      <c r="Y187" s="228">
        <f>X187*K187</f>
        <v>0</v>
      </c>
      <c r="Z187" s="228">
        <v>0</v>
      </c>
      <c r="AA187" s="229">
        <f>Z187*K187</f>
        <v>0</v>
      </c>
      <c r="AR187" s="22" t="s">
        <v>232</v>
      </c>
      <c r="AT187" s="22" t="s">
        <v>175</v>
      </c>
      <c r="AU187" s="22" t="s">
        <v>130</v>
      </c>
      <c r="AY187" s="22" t="s">
        <v>174</v>
      </c>
      <c r="BE187" s="142">
        <f>IF(U187="základní",N187,0)</f>
        <v>0</v>
      </c>
      <c r="BF187" s="142">
        <f>IF(U187="snížená",N187,0)</f>
        <v>0</v>
      </c>
      <c r="BG187" s="142">
        <f>IF(U187="zákl. přenesená",N187,0)</f>
        <v>0</v>
      </c>
      <c r="BH187" s="142">
        <f>IF(U187="sníž. přenesená",N187,0)</f>
        <v>0</v>
      </c>
      <c r="BI187" s="142">
        <f>IF(U187="nulová",N187,0)</f>
        <v>0</v>
      </c>
      <c r="BJ187" s="22" t="s">
        <v>87</v>
      </c>
      <c r="BK187" s="142">
        <f>ROUND(L187*K187,2)</f>
        <v>0</v>
      </c>
      <c r="BL187" s="22" t="s">
        <v>232</v>
      </c>
      <c r="BM187" s="22" t="s">
        <v>912</v>
      </c>
    </row>
    <row r="188" s="1" customFormat="1" ht="16.5" customHeight="1">
      <c r="B188" s="46"/>
      <c r="C188" s="219" t="s">
        <v>450</v>
      </c>
      <c r="D188" s="219" t="s">
        <v>175</v>
      </c>
      <c r="E188" s="220" t="s">
        <v>913</v>
      </c>
      <c r="F188" s="221" t="s">
        <v>914</v>
      </c>
      <c r="G188" s="221"/>
      <c r="H188" s="221"/>
      <c r="I188" s="221"/>
      <c r="J188" s="222" t="s">
        <v>244</v>
      </c>
      <c r="K188" s="223">
        <v>9</v>
      </c>
      <c r="L188" s="224">
        <v>0</v>
      </c>
      <c r="M188" s="225"/>
      <c r="N188" s="226">
        <f>ROUND(L188*K188,2)</f>
        <v>0</v>
      </c>
      <c r="O188" s="226"/>
      <c r="P188" s="226"/>
      <c r="Q188" s="226"/>
      <c r="R188" s="48"/>
      <c r="T188" s="227" t="s">
        <v>22</v>
      </c>
      <c r="U188" s="56" t="s">
        <v>44</v>
      </c>
      <c r="V188" s="47"/>
      <c r="W188" s="228">
        <f>V188*K188</f>
        <v>0</v>
      </c>
      <c r="X188" s="228">
        <v>0</v>
      </c>
      <c r="Y188" s="228">
        <f>X188*K188</f>
        <v>0</v>
      </c>
      <c r="Z188" s="228">
        <v>0</v>
      </c>
      <c r="AA188" s="229">
        <f>Z188*K188</f>
        <v>0</v>
      </c>
      <c r="AR188" s="22" t="s">
        <v>232</v>
      </c>
      <c r="AT188" s="22" t="s">
        <v>175</v>
      </c>
      <c r="AU188" s="22" t="s">
        <v>130</v>
      </c>
      <c r="AY188" s="22" t="s">
        <v>174</v>
      </c>
      <c r="BE188" s="142">
        <f>IF(U188="základní",N188,0)</f>
        <v>0</v>
      </c>
      <c r="BF188" s="142">
        <f>IF(U188="snížená",N188,0)</f>
        <v>0</v>
      </c>
      <c r="BG188" s="142">
        <f>IF(U188="zákl. přenesená",N188,0)</f>
        <v>0</v>
      </c>
      <c r="BH188" s="142">
        <f>IF(U188="sníž. přenesená",N188,0)</f>
        <v>0</v>
      </c>
      <c r="BI188" s="142">
        <f>IF(U188="nulová",N188,0)</f>
        <v>0</v>
      </c>
      <c r="BJ188" s="22" t="s">
        <v>87</v>
      </c>
      <c r="BK188" s="142">
        <f>ROUND(L188*K188,2)</f>
        <v>0</v>
      </c>
      <c r="BL188" s="22" t="s">
        <v>232</v>
      </c>
      <c r="BM188" s="22" t="s">
        <v>915</v>
      </c>
    </row>
    <row r="189" s="1" customFormat="1" ht="25.5" customHeight="1">
      <c r="B189" s="46"/>
      <c r="C189" s="219" t="s">
        <v>455</v>
      </c>
      <c r="D189" s="219" t="s">
        <v>175</v>
      </c>
      <c r="E189" s="220" t="s">
        <v>916</v>
      </c>
      <c r="F189" s="221" t="s">
        <v>917</v>
      </c>
      <c r="G189" s="221"/>
      <c r="H189" s="221"/>
      <c r="I189" s="221"/>
      <c r="J189" s="222" t="s">
        <v>255</v>
      </c>
      <c r="K189" s="253">
        <v>0</v>
      </c>
      <c r="L189" s="224">
        <v>0</v>
      </c>
      <c r="M189" s="225"/>
      <c r="N189" s="226">
        <f>ROUND(L189*K189,2)</f>
        <v>0</v>
      </c>
      <c r="O189" s="226"/>
      <c r="P189" s="226"/>
      <c r="Q189" s="226"/>
      <c r="R189" s="48"/>
      <c r="T189" s="227" t="s">
        <v>22</v>
      </c>
      <c r="U189" s="56" t="s">
        <v>44</v>
      </c>
      <c r="V189" s="47"/>
      <c r="W189" s="228">
        <f>V189*K189</f>
        <v>0</v>
      </c>
      <c r="X189" s="228">
        <v>0</v>
      </c>
      <c r="Y189" s="228">
        <f>X189*K189</f>
        <v>0</v>
      </c>
      <c r="Z189" s="228">
        <v>0</v>
      </c>
      <c r="AA189" s="229">
        <f>Z189*K189</f>
        <v>0</v>
      </c>
      <c r="AR189" s="22" t="s">
        <v>232</v>
      </c>
      <c r="AT189" s="22" t="s">
        <v>175</v>
      </c>
      <c r="AU189" s="22" t="s">
        <v>130</v>
      </c>
      <c r="AY189" s="22" t="s">
        <v>174</v>
      </c>
      <c r="BE189" s="142">
        <f>IF(U189="základní",N189,0)</f>
        <v>0</v>
      </c>
      <c r="BF189" s="142">
        <f>IF(U189="snížená",N189,0)</f>
        <v>0</v>
      </c>
      <c r="BG189" s="142">
        <f>IF(U189="zákl. přenesená",N189,0)</f>
        <v>0</v>
      </c>
      <c r="BH189" s="142">
        <f>IF(U189="sníž. přenesená",N189,0)</f>
        <v>0</v>
      </c>
      <c r="BI189" s="142">
        <f>IF(U189="nulová",N189,0)</f>
        <v>0</v>
      </c>
      <c r="BJ189" s="22" t="s">
        <v>87</v>
      </c>
      <c r="BK189" s="142">
        <f>ROUND(L189*K189,2)</f>
        <v>0</v>
      </c>
      <c r="BL189" s="22" t="s">
        <v>232</v>
      </c>
      <c r="BM189" s="22" t="s">
        <v>918</v>
      </c>
    </row>
    <row r="190" s="1" customFormat="1" ht="49.92" customHeight="1">
      <c r="B190" s="46"/>
      <c r="C190" s="47"/>
      <c r="D190" s="207" t="s">
        <v>536</v>
      </c>
      <c r="E190" s="47"/>
      <c r="F190" s="47"/>
      <c r="G190" s="47"/>
      <c r="H190" s="47"/>
      <c r="I190" s="47"/>
      <c r="J190" s="47"/>
      <c r="K190" s="47"/>
      <c r="L190" s="47"/>
      <c r="M190" s="47"/>
      <c r="N190" s="243">
        <f>BK190</f>
        <v>0</v>
      </c>
      <c r="O190" s="244"/>
      <c r="P190" s="244"/>
      <c r="Q190" s="244"/>
      <c r="R190" s="48"/>
      <c r="T190" s="193"/>
      <c r="U190" s="72"/>
      <c r="V190" s="72"/>
      <c r="W190" s="72"/>
      <c r="X190" s="72"/>
      <c r="Y190" s="72"/>
      <c r="Z190" s="72"/>
      <c r="AA190" s="74"/>
      <c r="AT190" s="22" t="s">
        <v>78</v>
      </c>
      <c r="AU190" s="22" t="s">
        <v>79</v>
      </c>
      <c r="AY190" s="22" t="s">
        <v>537</v>
      </c>
      <c r="BK190" s="142">
        <v>0</v>
      </c>
    </row>
    <row r="191" s="1" customFormat="1" ht="6.96" customHeight="1">
      <c r="B191" s="75"/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7"/>
    </row>
  </sheetData>
  <sheetProtection sheet="1" formatColumns="0" formatRows="0" objects="1" scenarios="1" spinCount="10" saltValue="7Xv+X79nmtYX8UGog/cc62n6jWUetdcYM5CHBgTP+75qyISTgFFYsXgc7aN5tyUdQJOP/6uJFCgHuqOK0qoBsw==" hashValue="muLE2gZ+RZl648beIUPuWoGwgY5VPufzrlyAra47IbVjC9G+CD7goR1Ic/Hqyj690f+hf3T+x1a+Dbc5V1sgcw==" algorithmName="SHA-512" password="CC35"/>
  <mergeCells count="260">
    <mergeCell ref="F188:I188"/>
    <mergeCell ref="F187:I187"/>
    <mergeCell ref="F189:I189"/>
    <mergeCell ref="L176:M176"/>
    <mergeCell ref="L175:M175"/>
    <mergeCell ref="L177:M177"/>
    <mergeCell ref="L178:M178"/>
    <mergeCell ref="L179:M179"/>
    <mergeCell ref="L180:M180"/>
    <mergeCell ref="L181:M181"/>
    <mergeCell ref="L182:M182"/>
    <mergeCell ref="L183:M183"/>
    <mergeCell ref="L184:M184"/>
    <mergeCell ref="L185:M185"/>
    <mergeCell ref="L186:M186"/>
    <mergeCell ref="L187:M187"/>
    <mergeCell ref="L188:M188"/>
    <mergeCell ref="L189:M189"/>
    <mergeCell ref="N187:Q187"/>
    <mergeCell ref="N186:Q186"/>
    <mergeCell ref="N188:Q188"/>
    <mergeCell ref="N189:Q189"/>
    <mergeCell ref="N190:Q190"/>
    <mergeCell ref="N155:Q155"/>
    <mergeCell ref="N156:Q156"/>
    <mergeCell ref="N158:Q158"/>
    <mergeCell ref="N159:Q159"/>
    <mergeCell ref="N160:Q160"/>
    <mergeCell ref="N161:Q161"/>
    <mergeCell ref="N162:Q162"/>
    <mergeCell ref="N163:Q163"/>
    <mergeCell ref="N164:Q164"/>
    <mergeCell ref="N165:Q165"/>
    <mergeCell ref="N166:Q166"/>
    <mergeCell ref="N167:Q167"/>
    <mergeCell ref="N168:Q168"/>
    <mergeCell ref="N169:Q169"/>
    <mergeCell ref="N170:Q170"/>
    <mergeCell ref="N157:Q157"/>
    <mergeCell ref="F156:I156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L160:M160"/>
    <mergeCell ref="L161:M161"/>
    <mergeCell ref="L162:M162"/>
    <mergeCell ref="L163:M163"/>
    <mergeCell ref="L164:M164"/>
    <mergeCell ref="L165:M165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N171:Q171"/>
    <mergeCell ref="N172:Q172"/>
    <mergeCell ref="N173:Q173"/>
    <mergeCell ref="N174:Q174"/>
    <mergeCell ref="N175:Q175"/>
    <mergeCell ref="N176:Q176"/>
    <mergeCell ref="N177:Q177"/>
    <mergeCell ref="N178:Q178"/>
    <mergeCell ref="N179:Q179"/>
    <mergeCell ref="N180:Q180"/>
    <mergeCell ref="N181:Q181"/>
    <mergeCell ref="N182:Q182"/>
    <mergeCell ref="N183:Q183"/>
    <mergeCell ref="N184:Q184"/>
    <mergeCell ref="N185:Q185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M114:P114"/>
    <mergeCell ref="F111:P111"/>
    <mergeCell ref="F112:P112"/>
    <mergeCell ref="M116:Q116"/>
    <mergeCell ref="M117:Q117"/>
    <mergeCell ref="L119:M119"/>
    <mergeCell ref="N119:Q119"/>
    <mergeCell ref="F119:I119"/>
    <mergeCell ref="N128:Q128"/>
    <mergeCell ref="N120:Q120"/>
    <mergeCell ref="N121:Q121"/>
    <mergeCell ref="N122:Q122"/>
    <mergeCell ref="F123:I123"/>
    <mergeCell ref="L123:M123"/>
    <mergeCell ref="N123:Q123"/>
    <mergeCell ref="N125:Q125"/>
    <mergeCell ref="N126:Q126"/>
    <mergeCell ref="N127:Q127"/>
    <mergeCell ref="N129:Q129"/>
    <mergeCell ref="N131:Q131"/>
    <mergeCell ref="N132:Q132"/>
    <mergeCell ref="N133:Q133"/>
    <mergeCell ref="N134:Q134"/>
    <mergeCell ref="N135:Q135"/>
    <mergeCell ref="N136:Q136"/>
    <mergeCell ref="N130:Q130"/>
    <mergeCell ref="F124:I124"/>
    <mergeCell ref="F129:I129"/>
    <mergeCell ref="F128:I128"/>
    <mergeCell ref="F126:I126"/>
    <mergeCell ref="F125:I125"/>
    <mergeCell ref="F127:I127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L125:M125"/>
    <mergeCell ref="L133:M133"/>
    <mergeCell ref="L126:M126"/>
    <mergeCell ref="L127:M127"/>
    <mergeCell ref="L128:M128"/>
    <mergeCell ref="L129:M129"/>
    <mergeCell ref="L131:M131"/>
    <mergeCell ref="L132:M132"/>
    <mergeCell ref="L134:M134"/>
    <mergeCell ref="L135:M135"/>
    <mergeCell ref="L136:M136"/>
    <mergeCell ref="L137:M137"/>
    <mergeCell ref="L138:M138"/>
    <mergeCell ref="L139:M139"/>
    <mergeCell ref="L140:M140"/>
    <mergeCell ref="N137:Q137"/>
    <mergeCell ref="N140:Q140"/>
    <mergeCell ref="N138:Q138"/>
    <mergeCell ref="N139:Q139"/>
    <mergeCell ref="N142:Q142"/>
    <mergeCell ref="N143:Q143"/>
    <mergeCell ref="N145:Q145"/>
    <mergeCell ref="N146:Q146"/>
    <mergeCell ref="N147:Q147"/>
    <mergeCell ref="N148:Q148"/>
    <mergeCell ref="N149:Q149"/>
    <mergeCell ref="N150:Q150"/>
    <mergeCell ref="N151:Q151"/>
    <mergeCell ref="N152:Q152"/>
    <mergeCell ref="N153:Q153"/>
    <mergeCell ref="N144:Q144"/>
    <mergeCell ref="F140:I140"/>
    <mergeCell ref="F141:I141"/>
    <mergeCell ref="F142:I142"/>
    <mergeCell ref="F143:I143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L142:M142"/>
    <mergeCell ref="L143:M143"/>
    <mergeCell ref="L145:M145"/>
    <mergeCell ref="L146:M146"/>
    <mergeCell ref="L147:M147"/>
    <mergeCell ref="L148:M148"/>
    <mergeCell ref="L149:M149"/>
    <mergeCell ref="L150:M150"/>
    <mergeCell ref="L151:M151"/>
    <mergeCell ref="L152:M152"/>
    <mergeCell ref="L153:M153"/>
    <mergeCell ref="L155:M155"/>
    <mergeCell ref="L156:M156"/>
    <mergeCell ref="L158:M158"/>
    <mergeCell ref="L159:M159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106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919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N96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(SUM(BE96:BE103)+SUM(BE121:BE432))</f>
        <v>0</v>
      </c>
      <c r="I32" s="47"/>
      <c r="J32" s="47"/>
      <c r="K32" s="47"/>
      <c r="L32" s="47"/>
      <c r="M32" s="162">
        <f>ROUND((SUM(BE96:BE103)+SUM(BE121:BE432)),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(SUM(BF96:BF103)+SUM(BF121:BF432))</f>
        <v>0</v>
      </c>
      <c r="I33" s="47"/>
      <c r="J33" s="47"/>
      <c r="K33" s="47"/>
      <c r="L33" s="47"/>
      <c r="M33" s="162">
        <f>ROUND((SUM(BF96:BF103)+SUM(BF121:BF432)),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(SUM(BG96:BG103)+SUM(BG121:BG432))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(SUM(BH96:BH103)+SUM(BH121:BH432))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(SUM(BI96:BI103)+SUM(BI121:BI432))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SO 01.6 - Elektročást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N121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146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N122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920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N123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921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N312</f>
        <v>0</v>
      </c>
      <c r="O91" s="182"/>
      <c r="P91" s="182"/>
      <c r="Q91" s="182"/>
      <c r="R91" s="183"/>
      <c r="T91" s="184"/>
      <c r="U91" s="184"/>
    </row>
    <row r="92" s="6" customFormat="1" ht="24.96" customHeight="1">
      <c r="B92" s="175"/>
      <c r="C92" s="176"/>
      <c r="D92" s="177" t="s">
        <v>922</v>
      </c>
      <c r="E92" s="176"/>
      <c r="F92" s="176"/>
      <c r="G92" s="176"/>
      <c r="H92" s="176"/>
      <c r="I92" s="176"/>
      <c r="J92" s="176"/>
      <c r="K92" s="176"/>
      <c r="L92" s="176"/>
      <c r="M92" s="176"/>
      <c r="N92" s="178">
        <f>N329</f>
        <v>0</v>
      </c>
      <c r="O92" s="176"/>
      <c r="P92" s="176"/>
      <c r="Q92" s="176"/>
      <c r="R92" s="179"/>
      <c r="T92" s="180"/>
      <c r="U92" s="180"/>
    </row>
    <row r="93" s="7" customFormat="1" ht="19.92" customHeight="1">
      <c r="B93" s="181"/>
      <c r="C93" s="182"/>
      <c r="D93" s="136" t="s">
        <v>923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N330</f>
        <v>0</v>
      </c>
      <c r="O93" s="182"/>
      <c r="P93" s="182"/>
      <c r="Q93" s="182"/>
      <c r="R93" s="183"/>
      <c r="T93" s="184"/>
      <c r="U93" s="184"/>
    </row>
    <row r="94" s="7" customFormat="1" ht="14.88" customHeight="1">
      <c r="B94" s="181"/>
      <c r="C94" s="182"/>
      <c r="D94" s="136" t="s">
        <v>924</v>
      </c>
      <c r="E94" s="182"/>
      <c r="F94" s="182"/>
      <c r="G94" s="182"/>
      <c r="H94" s="182"/>
      <c r="I94" s="182"/>
      <c r="J94" s="182"/>
      <c r="K94" s="182"/>
      <c r="L94" s="182"/>
      <c r="M94" s="182"/>
      <c r="N94" s="138">
        <f>N429</f>
        <v>0</v>
      </c>
      <c r="O94" s="182"/>
      <c r="P94" s="182"/>
      <c r="Q94" s="182"/>
      <c r="R94" s="183"/>
      <c r="T94" s="184"/>
      <c r="U94" s="184"/>
    </row>
    <row r="95" s="1" customFormat="1" ht="21.84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8"/>
      <c r="T95" s="171"/>
      <c r="U95" s="171"/>
    </row>
    <row r="96" s="1" customFormat="1" ht="29.28" customHeight="1">
      <c r="B96" s="46"/>
      <c r="C96" s="173" t="s">
        <v>152</v>
      </c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174">
        <f>ROUND(N97+N98+N99+N100+N101+N102,2)</f>
        <v>0</v>
      </c>
      <c r="O96" s="185"/>
      <c r="P96" s="185"/>
      <c r="Q96" s="185"/>
      <c r="R96" s="48"/>
      <c r="T96" s="186"/>
      <c r="U96" s="187" t="s">
        <v>43</v>
      </c>
    </row>
    <row r="97" s="1" customFormat="1" ht="18" customHeight="1">
      <c r="B97" s="46"/>
      <c r="C97" s="47"/>
      <c r="D97" s="143" t="s">
        <v>153</v>
      </c>
      <c r="E97" s="136"/>
      <c r="F97" s="136"/>
      <c r="G97" s="136"/>
      <c r="H97" s="136"/>
      <c r="I97" s="47"/>
      <c r="J97" s="47"/>
      <c r="K97" s="47"/>
      <c r="L97" s="47"/>
      <c r="M97" s="47"/>
      <c r="N97" s="137">
        <f>ROUND(N88*T97,2)</f>
        <v>0</v>
      </c>
      <c r="O97" s="138"/>
      <c r="P97" s="138"/>
      <c r="Q97" s="138"/>
      <c r="R97" s="48"/>
      <c r="S97" s="188"/>
      <c r="T97" s="189"/>
      <c r="U97" s="190" t="s">
        <v>44</v>
      </c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91" t="s">
        <v>113</v>
      </c>
      <c r="AZ97" s="188"/>
      <c r="BA97" s="188"/>
      <c r="BB97" s="188"/>
      <c r="BC97" s="188"/>
      <c r="BD97" s="188"/>
      <c r="BE97" s="192">
        <f>IF(U97="základní",N97,0)</f>
        <v>0</v>
      </c>
      <c r="BF97" s="192">
        <f>IF(U97="snížená",N97,0)</f>
        <v>0</v>
      </c>
      <c r="BG97" s="192">
        <f>IF(U97="zákl. přenesená",N97,0)</f>
        <v>0</v>
      </c>
      <c r="BH97" s="192">
        <f>IF(U97="sníž. přenesená",N97,0)</f>
        <v>0</v>
      </c>
      <c r="BI97" s="192">
        <f>IF(U97="nulová",N97,0)</f>
        <v>0</v>
      </c>
      <c r="BJ97" s="191" t="s">
        <v>87</v>
      </c>
      <c r="BK97" s="188"/>
      <c r="BL97" s="188"/>
      <c r="BM97" s="188"/>
    </row>
    <row r="98" s="1" customFormat="1" ht="18" customHeight="1">
      <c r="B98" s="46"/>
      <c r="C98" s="47"/>
      <c r="D98" s="143" t="s">
        <v>154</v>
      </c>
      <c r="E98" s="136"/>
      <c r="F98" s="136"/>
      <c r="G98" s="136"/>
      <c r="H98" s="136"/>
      <c r="I98" s="47"/>
      <c r="J98" s="47"/>
      <c r="K98" s="47"/>
      <c r="L98" s="47"/>
      <c r="M98" s="47"/>
      <c r="N98" s="137">
        <f>ROUND(N88*T98,2)</f>
        <v>0</v>
      </c>
      <c r="O98" s="138"/>
      <c r="P98" s="138"/>
      <c r="Q98" s="138"/>
      <c r="R98" s="48"/>
      <c r="S98" s="188"/>
      <c r="T98" s="189"/>
      <c r="U98" s="190" t="s">
        <v>44</v>
      </c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91" t="s">
        <v>113</v>
      </c>
      <c r="AZ98" s="188"/>
      <c r="BA98" s="188"/>
      <c r="BB98" s="188"/>
      <c r="BC98" s="188"/>
      <c r="BD98" s="188"/>
      <c r="BE98" s="192">
        <f>IF(U98="základní",N98,0)</f>
        <v>0</v>
      </c>
      <c r="BF98" s="192">
        <f>IF(U98="snížená",N98,0)</f>
        <v>0</v>
      </c>
      <c r="BG98" s="192">
        <f>IF(U98="zákl. přenesená",N98,0)</f>
        <v>0</v>
      </c>
      <c r="BH98" s="192">
        <f>IF(U98="sníž. přenesená",N98,0)</f>
        <v>0</v>
      </c>
      <c r="BI98" s="192">
        <f>IF(U98="nulová",N98,0)</f>
        <v>0</v>
      </c>
      <c r="BJ98" s="191" t="s">
        <v>87</v>
      </c>
      <c r="BK98" s="188"/>
      <c r="BL98" s="188"/>
      <c r="BM98" s="188"/>
    </row>
    <row r="99" s="1" customFormat="1" ht="18" customHeight="1">
      <c r="B99" s="46"/>
      <c r="C99" s="47"/>
      <c r="D99" s="143" t="s">
        <v>155</v>
      </c>
      <c r="E99" s="136"/>
      <c r="F99" s="136"/>
      <c r="G99" s="136"/>
      <c r="H99" s="136"/>
      <c r="I99" s="47"/>
      <c r="J99" s="47"/>
      <c r="K99" s="47"/>
      <c r="L99" s="47"/>
      <c r="M99" s="47"/>
      <c r="N99" s="137">
        <f>ROUND(N88*T99,2)</f>
        <v>0</v>
      </c>
      <c r="O99" s="138"/>
      <c r="P99" s="138"/>
      <c r="Q99" s="138"/>
      <c r="R99" s="48"/>
      <c r="S99" s="188"/>
      <c r="T99" s="189"/>
      <c r="U99" s="190" t="s">
        <v>44</v>
      </c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91" t="s">
        <v>113</v>
      </c>
      <c r="AZ99" s="188"/>
      <c r="BA99" s="188"/>
      <c r="BB99" s="188"/>
      <c r="BC99" s="188"/>
      <c r="BD99" s="188"/>
      <c r="BE99" s="192">
        <f>IF(U99="základní",N99,0)</f>
        <v>0</v>
      </c>
      <c r="BF99" s="192">
        <f>IF(U99="snížená",N99,0)</f>
        <v>0</v>
      </c>
      <c r="BG99" s="192">
        <f>IF(U99="zákl. přenesená",N99,0)</f>
        <v>0</v>
      </c>
      <c r="BH99" s="192">
        <f>IF(U99="sníž. přenesená",N99,0)</f>
        <v>0</v>
      </c>
      <c r="BI99" s="192">
        <f>IF(U99="nulová",N99,0)</f>
        <v>0</v>
      </c>
      <c r="BJ99" s="191" t="s">
        <v>87</v>
      </c>
      <c r="BK99" s="188"/>
      <c r="BL99" s="188"/>
      <c r="BM99" s="188"/>
    </row>
    <row r="100" s="1" customFormat="1" ht="18" customHeight="1">
      <c r="B100" s="46"/>
      <c r="C100" s="47"/>
      <c r="D100" s="143" t="s">
        <v>156</v>
      </c>
      <c r="E100" s="136"/>
      <c r="F100" s="136"/>
      <c r="G100" s="136"/>
      <c r="H100" s="136"/>
      <c r="I100" s="47"/>
      <c r="J100" s="47"/>
      <c r="K100" s="47"/>
      <c r="L100" s="47"/>
      <c r="M100" s="47"/>
      <c r="N100" s="137">
        <f>ROUND(N88*T100,2)</f>
        <v>0</v>
      </c>
      <c r="O100" s="138"/>
      <c r="P100" s="138"/>
      <c r="Q100" s="138"/>
      <c r="R100" s="48"/>
      <c r="S100" s="188"/>
      <c r="T100" s="189"/>
      <c r="U100" s="190" t="s">
        <v>44</v>
      </c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91" t="s">
        <v>113</v>
      </c>
      <c r="AZ100" s="188"/>
      <c r="BA100" s="188"/>
      <c r="BB100" s="188"/>
      <c r="BC100" s="188"/>
      <c r="BD100" s="188"/>
      <c r="BE100" s="192">
        <f>IF(U100="základní",N100,0)</f>
        <v>0</v>
      </c>
      <c r="BF100" s="192">
        <f>IF(U100="snížená",N100,0)</f>
        <v>0</v>
      </c>
      <c r="BG100" s="192">
        <f>IF(U100="zákl. přenesená",N100,0)</f>
        <v>0</v>
      </c>
      <c r="BH100" s="192">
        <f>IF(U100="sníž. přenesená",N100,0)</f>
        <v>0</v>
      </c>
      <c r="BI100" s="192">
        <f>IF(U100="nulová",N100,0)</f>
        <v>0</v>
      </c>
      <c r="BJ100" s="191" t="s">
        <v>87</v>
      </c>
      <c r="BK100" s="188"/>
      <c r="BL100" s="188"/>
      <c r="BM100" s="188"/>
    </row>
    <row r="101" s="1" customFormat="1" ht="18" customHeight="1">
      <c r="B101" s="46"/>
      <c r="C101" s="47"/>
      <c r="D101" s="143" t="s">
        <v>157</v>
      </c>
      <c r="E101" s="136"/>
      <c r="F101" s="136"/>
      <c r="G101" s="136"/>
      <c r="H101" s="136"/>
      <c r="I101" s="47"/>
      <c r="J101" s="47"/>
      <c r="K101" s="47"/>
      <c r="L101" s="47"/>
      <c r="M101" s="47"/>
      <c r="N101" s="137">
        <f>ROUND(N88*T101,2)</f>
        <v>0</v>
      </c>
      <c r="O101" s="138"/>
      <c r="P101" s="138"/>
      <c r="Q101" s="138"/>
      <c r="R101" s="48"/>
      <c r="S101" s="188"/>
      <c r="T101" s="189"/>
      <c r="U101" s="190" t="s">
        <v>44</v>
      </c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91" t="s">
        <v>113</v>
      </c>
      <c r="AZ101" s="188"/>
      <c r="BA101" s="188"/>
      <c r="BB101" s="188"/>
      <c r="BC101" s="188"/>
      <c r="BD101" s="188"/>
      <c r="BE101" s="192">
        <f>IF(U101="základní",N101,0)</f>
        <v>0</v>
      </c>
      <c r="BF101" s="192">
        <f>IF(U101="snížená",N101,0)</f>
        <v>0</v>
      </c>
      <c r="BG101" s="192">
        <f>IF(U101="zákl. přenesená",N101,0)</f>
        <v>0</v>
      </c>
      <c r="BH101" s="192">
        <f>IF(U101="sníž. přenesená",N101,0)</f>
        <v>0</v>
      </c>
      <c r="BI101" s="192">
        <f>IF(U101="nulová",N101,0)</f>
        <v>0</v>
      </c>
      <c r="BJ101" s="191" t="s">
        <v>87</v>
      </c>
      <c r="BK101" s="188"/>
      <c r="BL101" s="188"/>
      <c r="BM101" s="188"/>
    </row>
    <row r="102" s="1" customFormat="1" ht="18" customHeight="1">
      <c r="B102" s="46"/>
      <c r="C102" s="47"/>
      <c r="D102" s="136" t="s">
        <v>158</v>
      </c>
      <c r="E102" s="47"/>
      <c r="F102" s="47"/>
      <c r="G102" s="47"/>
      <c r="H102" s="47"/>
      <c r="I102" s="47"/>
      <c r="J102" s="47"/>
      <c r="K102" s="47"/>
      <c r="L102" s="47"/>
      <c r="M102" s="47"/>
      <c r="N102" s="137">
        <f>ROUND(N88*T102,2)</f>
        <v>0</v>
      </c>
      <c r="O102" s="138"/>
      <c r="P102" s="138"/>
      <c r="Q102" s="138"/>
      <c r="R102" s="48"/>
      <c r="S102" s="188"/>
      <c r="T102" s="193"/>
      <c r="U102" s="194" t="s">
        <v>44</v>
      </c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91" t="s">
        <v>159</v>
      </c>
      <c r="AZ102" s="188"/>
      <c r="BA102" s="188"/>
      <c r="BB102" s="188"/>
      <c r="BC102" s="188"/>
      <c r="BD102" s="188"/>
      <c r="BE102" s="192">
        <f>IF(U102="základní",N102,0)</f>
        <v>0</v>
      </c>
      <c r="BF102" s="192">
        <f>IF(U102="snížená",N102,0)</f>
        <v>0</v>
      </c>
      <c r="BG102" s="192">
        <f>IF(U102="zákl. přenesená",N102,0)</f>
        <v>0</v>
      </c>
      <c r="BH102" s="192">
        <f>IF(U102="sníž. přenesená",N102,0)</f>
        <v>0</v>
      </c>
      <c r="BI102" s="192">
        <f>IF(U102="nulová",N102,0)</f>
        <v>0</v>
      </c>
      <c r="BJ102" s="191" t="s">
        <v>87</v>
      </c>
      <c r="BK102" s="188"/>
      <c r="BL102" s="188"/>
      <c r="BM102" s="188"/>
    </row>
    <row r="103" s="1" customForma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8"/>
      <c r="T103" s="171"/>
      <c r="U103" s="171"/>
    </row>
    <row r="104" s="1" customFormat="1" ht="29.28" customHeight="1">
      <c r="B104" s="46"/>
      <c r="C104" s="150" t="s">
        <v>124</v>
      </c>
      <c r="D104" s="151"/>
      <c r="E104" s="151"/>
      <c r="F104" s="151"/>
      <c r="G104" s="151"/>
      <c r="H104" s="151"/>
      <c r="I104" s="151"/>
      <c r="J104" s="151"/>
      <c r="K104" s="151"/>
      <c r="L104" s="152">
        <f>ROUND(SUM(N88+N96),2)</f>
        <v>0</v>
      </c>
      <c r="M104" s="152"/>
      <c r="N104" s="152"/>
      <c r="O104" s="152"/>
      <c r="P104" s="152"/>
      <c r="Q104" s="152"/>
      <c r="R104" s="48"/>
      <c r="T104" s="171"/>
      <c r="U104" s="171"/>
    </row>
    <row r="105" s="1" customFormat="1" ht="6.96" customHeight="1"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7"/>
      <c r="T105" s="171"/>
      <c r="U105" s="171"/>
    </row>
    <row r="109" s="1" customFormat="1" ht="6.96" customHeight="1">
      <c r="B109" s="78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80"/>
    </row>
    <row r="110" s="1" customFormat="1" ht="36.96" customHeight="1">
      <c r="B110" s="46"/>
      <c r="C110" s="27" t="s">
        <v>160</v>
      </c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6.96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30" customHeight="1">
      <c r="B112" s="46"/>
      <c r="C112" s="38" t="s">
        <v>19</v>
      </c>
      <c r="D112" s="47"/>
      <c r="E112" s="47"/>
      <c r="F112" s="155" t="str">
        <f>F6</f>
        <v>VD_Nove_Mlyny_oprava_stavebni_casti_objektu_MVE_I_etapa</v>
      </c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47"/>
      <c r="R112" s="48"/>
    </row>
    <row r="113" s="1" customFormat="1" ht="36.96" customHeight="1">
      <c r="B113" s="46"/>
      <c r="C113" s="85" t="s">
        <v>132</v>
      </c>
      <c r="D113" s="47"/>
      <c r="E113" s="47"/>
      <c r="F113" s="87" t="str">
        <f>F7</f>
        <v>SO 01.6 - Elektročást</v>
      </c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 ht="18" customHeight="1">
      <c r="B115" s="46"/>
      <c r="C115" s="38" t="s">
        <v>24</v>
      </c>
      <c r="D115" s="47"/>
      <c r="E115" s="47"/>
      <c r="F115" s="33" t="str">
        <f>F9</f>
        <v>Nové Mlýny</v>
      </c>
      <c r="G115" s="47"/>
      <c r="H115" s="47"/>
      <c r="I115" s="47"/>
      <c r="J115" s="47"/>
      <c r="K115" s="38" t="s">
        <v>26</v>
      </c>
      <c r="L115" s="47"/>
      <c r="M115" s="90" t="str">
        <f>IF(O9="","",O9)</f>
        <v>30. 11. 2018</v>
      </c>
      <c r="N115" s="90"/>
      <c r="O115" s="90"/>
      <c r="P115" s="90"/>
      <c r="Q115" s="47"/>
      <c r="R115" s="48"/>
    </row>
    <row r="116" s="1" customFormat="1" ht="6.96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>
      <c r="B117" s="46"/>
      <c r="C117" s="38" t="s">
        <v>28</v>
      </c>
      <c r="D117" s="47"/>
      <c r="E117" s="47"/>
      <c r="F117" s="33" t="str">
        <f>E12</f>
        <v>Povodí Moravy, s.p.</v>
      </c>
      <c r="G117" s="47"/>
      <c r="H117" s="47"/>
      <c r="I117" s="47"/>
      <c r="J117" s="47"/>
      <c r="K117" s="38" t="s">
        <v>34</v>
      </c>
      <c r="L117" s="47"/>
      <c r="M117" s="33" t="str">
        <f>E18</f>
        <v>ing. Jan Hladiš</v>
      </c>
      <c r="N117" s="33"/>
      <c r="O117" s="33"/>
      <c r="P117" s="33"/>
      <c r="Q117" s="33"/>
      <c r="R117" s="48"/>
    </row>
    <row r="118" s="1" customFormat="1" ht="14.4" customHeight="1">
      <c r="B118" s="46"/>
      <c r="C118" s="38" t="s">
        <v>32</v>
      </c>
      <c r="D118" s="47"/>
      <c r="E118" s="47"/>
      <c r="F118" s="33" t="str">
        <f>IF(E15="","",E15)</f>
        <v>bude určen výběrem</v>
      </c>
      <c r="G118" s="47"/>
      <c r="H118" s="47"/>
      <c r="I118" s="47"/>
      <c r="J118" s="47"/>
      <c r="K118" s="38" t="s">
        <v>37</v>
      </c>
      <c r="L118" s="47"/>
      <c r="M118" s="33" t="str">
        <f>E21</f>
        <v xml:space="preserve"> </v>
      </c>
      <c r="N118" s="33"/>
      <c r="O118" s="33"/>
      <c r="P118" s="33"/>
      <c r="Q118" s="33"/>
      <c r="R118" s="48"/>
    </row>
    <row r="119" s="1" customFormat="1" ht="10.32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8" customFormat="1" ht="29.28" customHeight="1">
      <c r="B120" s="195"/>
      <c r="C120" s="196" t="s">
        <v>161</v>
      </c>
      <c r="D120" s="197" t="s">
        <v>162</v>
      </c>
      <c r="E120" s="197" t="s">
        <v>61</v>
      </c>
      <c r="F120" s="197" t="s">
        <v>163</v>
      </c>
      <c r="G120" s="197"/>
      <c r="H120" s="197"/>
      <c r="I120" s="197"/>
      <c r="J120" s="197" t="s">
        <v>164</v>
      </c>
      <c r="K120" s="197" t="s">
        <v>165</v>
      </c>
      <c r="L120" s="197" t="s">
        <v>166</v>
      </c>
      <c r="M120" s="197"/>
      <c r="N120" s="197" t="s">
        <v>138</v>
      </c>
      <c r="O120" s="197"/>
      <c r="P120" s="197"/>
      <c r="Q120" s="198"/>
      <c r="R120" s="199"/>
      <c r="T120" s="106" t="s">
        <v>167</v>
      </c>
      <c r="U120" s="107" t="s">
        <v>43</v>
      </c>
      <c r="V120" s="107" t="s">
        <v>168</v>
      </c>
      <c r="W120" s="107" t="s">
        <v>169</v>
      </c>
      <c r="X120" s="107" t="s">
        <v>170</v>
      </c>
      <c r="Y120" s="107" t="s">
        <v>171</v>
      </c>
      <c r="Z120" s="107" t="s">
        <v>172</v>
      </c>
      <c r="AA120" s="108" t="s">
        <v>173</v>
      </c>
    </row>
    <row r="121" s="1" customFormat="1" ht="29.28" customHeight="1">
      <c r="B121" s="46"/>
      <c r="C121" s="110" t="s">
        <v>135</v>
      </c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200">
        <f>BK121</f>
        <v>0</v>
      </c>
      <c r="O121" s="201"/>
      <c r="P121" s="201"/>
      <c r="Q121" s="201"/>
      <c r="R121" s="48"/>
      <c r="T121" s="109"/>
      <c r="U121" s="67"/>
      <c r="V121" s="67"/>
      <c r="W121" s="202">
        <f>W122+W329+W433</f>
        <v>0</v>
      </c>
      <c r="X121" s="67"/>
      <c r="Y121" s="202">
        <f>Y122+Y329+Y433</f>
        <v>2.0504799999999999</v>
      </c>
      <c r="Z121" s="67"/>
      <c r="AA121" s="203">
        <f>AA122+AA329+AA433</f>
        <v>0.19029999999999997</v>
      </c>
      <c r="AT121" s="22" t="s">
        <v>78</v>
      </c>
      <c r="AU121" s="22" t="s">
        <v>140</v>
      </c>
      <c r="BK121" s="204">
        <f>BK122+BK329+BK433</f>
        <v>0</v>
      </c>
    </row>
    <row r="122" s="9" customFormat="1" ht="37.44001" customHeight="1">
      <c r="B122" s="205"/>
      <c r="C122" s="206"/>
      <c r="D122" s="207" t="s">
        <v>146</v>
      </c>
      <c r="E122" s="207"/>
      <c r="F122" s="207"/>
      <c r="G122" s="207"/>
      <c r="H122" s="207"/>
      <c r="I122" s="207"/>
      <c r="J122" s="207"/>
      <c r="K122" s="207"/>
      <c r="L122" s="207"/>
      <c r="M122" s="207"/>
      <c r="N122" s="208">
        <f>BK122</f>
        <v>0</v>
      </c>
      <c r="O122" s="178"/>
      <c r="P122" s="178"/>
      <c r="Q122" s="178"/>
      <c r="R122" s="209"/>
      <c r="T122" s="210"/>
      <c r="U122" s="206"/>
      <c r="V122" s="206"/>
      <c r="W122" s="211">
        <f>W123+W312</f>
        <v>0</v>
      </c>
      <c r="X122" s="206"/>
      <c r="Y122" s="211">
        <f>Y123+Y312</f>
        <v>0.49023</v>
      </c>
      <c r="Z122" s="206"/>
      <c r="AA122" s="212">
        <f>AA123+AA312</f>
        <v>0.19029999999999997</v>
      </c>
      <c r="AR122" s="213" t="s">
        <v>130</v>
      </c>
      <c r="AT122" s="214" t="s">
        <v>78</v>
      </c>
      <c r="AU122" s="214" t="s">
        <v>79</v>
      </c>
      <c r="AY122" s="213" t="s">
        <v>174</v>
      </c>
      <c r="BK122" s="215">
        <f>BK123+BK312</f>
        <v>0</v>
      </c>
    </row>
    <row r="123" s="9" customFormat="1" ht="19.92" customHeight="1">
      <c r="B123" s="205"/>
      <c r="C123" s="206"/>
      <c r="D123" s="216" t="s">
        <v>920</v>
      </c>
      <c r="E123" s="216"/>
      <c r="F123" s="216"/>
      <c r="G123" s="216"/>
      <c r="H123" s="216"/>
      <c r="I123" s="216"/>
      <c r="J123" s="216"/>
      <c r="K123" s="216"/>
      <c r="L123" s="216"/>
      <c r="M123" s="216"/>
      <c r="N123" s="217">
        <f>BK123</f>
        <v>0</v>
      </c>
      <c r="O123" s="218"/>
      <c r="P123" s="218"/>
      <c r="Q123" s="218"/>
      <c r="R123" s="209"/>
      <c r="T123" s="210"/>
      <c r="U123" s="206"/>
      <c r="V123" s="206"/>
      <c r="W123" s="211">
        <f>SUM(W124:W311)</f>
        <v>0</v>
      </c>
      <c r="X123" s="206"/>
      <c r="Y123" s="211">
        <f>SUM(Y124:Y311)</f>
        <v>0.45023000000000002</v>
      </c>
      <c r="Z123" s="206"/>
      <c r="AA123" s="212">
        <f>SUM(AA124:AA311)</f>
        <v>0.19029999999999997</v>
      </c>
      <c r="AR123" s="213" t="s">
        <v>130</v>
      </c>
      <c r="AT123" s="214" t="s">
        <v>78</v>
      </c>
      <c r="AU123" s="214" t="s">
        <v>87</v>
      </c>
      <c r="AY123" s="213" t="s">
        <v>174</v>
      </c>
      <c r="BK123" s="215">
        <f>SUM(BK124:BK311)</f>
        <v>0</v>
      </c>
    </row>
    <row r="124" s="1" customFormat="1" ht="25.5" customHeight="1">
      <c r="B124" s="46"/>
      <c r="C124" s="219" t="s">
        <v>87</v>
      </c>
      <c r="D124" s="219" t="s">
        <v>175</v>
      </c>
      <c r="E124" s="220" t="s">
        <v>925</v>
      </c>
      <c r="F124" s="221" t="s">
        <v>926</v>
      </c>
      <c r="G124" s="221"/>
      <c r="H124" s="221"/>
      <c r="I124" s="221"/>
      <c r="J124" s="222" t="s">
        <v>244</v>
      </c>
      <c r="K124" s="223">
        <v>32</v>
      </c>
      <c r="L124" s="224">
        <v>0</v>
      </c>
      <c r="M124" s="225"/>
      <c r="N124" s="226">
        <f>ROUND(L124*K124,2)</f>
        <v>0</v>
      </c>
      <c r="O124" s="226"/>
      <c r="P124" s="226"/>
      <c r="Q124" s="226"/>
      <c r="R124" s="48"/>
      <c r="T124" s="227" t="s">
        <v>22</v>
      </c>
      <c r="U124" s="56" t="s">
        <v>44</v>
      </c>
      <c r="V124" s="47"/>
      <c r="W124" s="228">
        <f>V124*K124</f>
        <v>0</v>
      </c>
      <c r="X124" s="228">
        <v>0</v>
      </c>
      <c r="Y124" s="228">
        <f>X124*K124</f>
        <v>0</v>
      </c>
      <c r="Z124" s="228">
        <v>0</v>
      </c>
      <c r="AA124" s="229">
        <f>Z124*K124</f>
        <v>0</v>
      </c>
      <c r="AR124" s="22" t="s">
        <v>232</v>
      </c>
      <c r="AT124" s="22" t="s">
        <v>175</v>
      </c>
      <c r="AU124" s="22" t="s">
        <v>130</v>
      </c>
      <c r="AY124" s="22" t="s">
        <v>174</v>
      </c>
      <c r="BE124" s="142">
        <f>IF(U124="základní",N124,0)</f>
        <v>0</v>
      </c>
      <c r="BF124" s="142">
        <f>IF(U124="snížená",N124,0)</f>
        <v>0</v>
      </c>
      <c r="BG124" s="142">
        <f>IF(U124="zákl. přenesená",N124,0)</f>
        <v>0</v>
      </c>
      <c r="BH124" s="142">
        <f>IF(U124="sníž. přenesená",N124,0)</f>
        <v>0</v>
      </c>
      <c r="BI124" s="142">
        <f>IF(U124="nulová",N124,0)</f>
        <v>0</v>
      </c>
      <c r="BJ124" s="22" t="s">
        <v>87</v>
      </c>
      <c r="BK124" s="142">
        <f>ROUND(L124*K124,2)</f>
        <v>0</v>
      </c>
      <c r="BL124" s="22" t="s">
        <v>232</v>
      </c>
      <c r="BM124" s="22" t="s">
        <v>927</v>
      </c>
    </row>
    <row r="125" s="10" customFormat="1" ht="16.5" customHeight="1">
      <c r="B125" s="230"/>
      <c r="C125" s="231"/>
      <c r="D125" s="231"/>
      <c r="E125" s="232" t="s">
        <v>22</v>
      </c>
      <c r="F125" s="233" t="s">
        <v>928</v>
      </c>
      <c r="G125" s="234"/>
      <c r="H125" s="234"/>
      <c r="I125" s="234"/>
      <c r="J125" s="231"/>
      <c r="K125" s="235">
        <v>5</v>
      </c>
      <c r="L125" s="231"/>
      <c r="M125" s="231"/>
      <c r="N125" s="231"/>
      <c r="O125" s="231"/>
      <c r="P125" s="231"/>
      <c r="Q125" s="231"/>
      <c r="R125" s="236"/>
      <c r="T125" s="237"/>
      <c r="U125" s="231"/>
      <c r="V125" s="231"/>
      <c r="W125" s="231"/>
      <c r="X125" s="231"/>
      <c r="Y125" s="231"/>
      <c r="Z125" s="231"/>
      <c r="AA125" s="238"/>
      <c r="AT125" s="239" t="s">
        <v>182</v>
      </c>
      <c r="AU125" s="239" t="s">
        <v>130</v>
      </c>
      <c r="AV125" s="10" t="s">
        <v>130</v>
      </c>
      <c r="AW125" s="10" t="s">
        <v>36</v>
      </c>
      <c r="AX125" s="10" t="s">
        <v>79</v>
      </c>
      <c r="AY125" s="239" t="s">
        <v>174</v>
      </c>
    </row>
    <row r="126" s="10" customFormat="1" ht="16.5" customHeight="1">
      <c r="B126" s="230"/>
      <c r="C126" s="231"/>
      <c r="D126" s="231"/>
      <c r="E126" s="232" t="s">
        <v>22</v>
      </c>
      <c r="F126" s="240" t="s">
        <v>929</v>
      </c>
      <c r="G126" s="231"/>
      <c r="H126" s="231"/>
      <c r="I126" s="231"/>
      <c r="J126" s="231"/>
      <c r="K126" s="235">
        <v>7</v>
      </c>
      <c r="L126" s="231"/>
      <c r="M126" s="231"/>
      <c r="N126" s="231"/>
      <c r="O126" s="231"/>
      <c r="P126" s="231"/>
      <c r="Q126" s="231"/>
      <c r="R126" s="236"/>
      <c r="T126" s="237"/>
      <c r="U126" s="231"/>
      <c r="V126" s="231"/>
      <c r="W126" s="231"/>
      <c r="X126" s="231"/>
      <c r="Y126" s="231"/>
      <c r="Z126" s="231"/>
      <c r="AA126" s="238"/>
      <c r="AT126" s="239" t="s">
        <v>182</v>
      </c>
      <c r="AU126" s="239" t="s">
        <v>130</v>
      </c>
      <c r="AV126" s="10" t="s">
        <v>130</v>
      </c>
      <c r="AW126" s="10" t="s">
        <v>36</v>
      </c>
      <c r="AX126" s="10" t="s">
        <v>79</v>
      </c>
      <c r="AY126" s="239" t="s">
        <v>174</v>
      </c>
    </row>
    <row r="127" s="10" customFormat="1" ht="16.5" customHeight="1">
      <c r="B127" s="230"/>
      <c r="C127" s="231"/>
      <c r="D127" s="231"/>
      <c r="E127" s="232" t="s">
        <v>22</v>
      </c>
      <c r="F127" s="240" t="s">
        <v>930</v>
      </c>
      <c r="G127" s="231"/>
      <c r="H127" s="231"/>
      <c r="I127" s="231"/>
      <c r="J127" s="231"/>
      <c r="K127" s="235">
        <v>10</v>
      </c>
      <c r="L127" s="231"/>
      <c r="M127" s="231"/>
      <c r="N127" s="231"/>
      <c r="O127" s="231"/>
      <c r="P127" s="231"/>
      <c r="Q127" s="231"/>
      <c r="R127" s="236"/>
      <c r="T127" s="237"/>
      <c r="U127" s="231"/>
      <c r="V127" s="231"/>
      <c r="W127" s="231"/>
      <c r="X127" s="231"/>
      <c r="Y127" s="231"/>
      <c r="Z127" s="231"/>
      <c r="AA127" s="238"/>
      <c r="AT127" s="239" t="s">
        <v>182</v>
      </c>
      <c r="AU127" s="239" t="s">
        <v>130</v>
      </c>
      <c r="AV127" s="10" t="s">
        <v>130</v>
      </c>
      <c r="AW127" s="10" t="s">
        <v>36</v>
      </c>
      <c r="AX127" s="10" t="s">
        <v>79</v>
      </c>
      <c r="AY127" s="239" t="s">
        <v>174</v>
      </c>
    </row>
    <row r="128" s="10" customFormat="1" ht="16.5" customHeight="1">
      <c r="B128" s="230"/>
      <c r="C128" s="231"/>
      <c r="D128" s="231"/>
      <c r="E128" s="232" t="s">
        <v>22</v>
      </c>
      <c r="F128" s="240" t="s">
        <v>931</v>
      </c>
      <c r="G128" s="231"/>
      <c r="H128" s="231"/>
      <c r="I128" s="231"/>
      <c r="J128" s="231"/>
      <c r="K128" s="235">
        <v>10</v>
      </c>
      <c r="L128" s="231"/>
      <c r="M128" s="231"/>
      <c r="N128" s="231"/>
      <c r="O128" s="231"/>
      <c r="P128" s="231"/>
      <c r="Q128" s="231"/>
      <c r="R128" s="236"/>
      <c r="T128" s="237"/>
      <c r="U128" s="231"/>
      <c r="V128" s="231"/>
      <c r="W128" s="231"/>
      <c r="X128" s="231"/>
      <c r="Y128" s="231"/>
      <c r="Z128" s="231"/>
      <c r="AA128" s="238"/>
      <c r="AT128" s="239" t="s">
        <v>182</v>
      </c>
      <c r="AU128" s="239" t="s">
        <v>130</v>
      </c>
      <c r="AV128" s="10" t="s">
        <v>130</v>
      </c>
      <c r="AW128" s="10" t="s">
        <v>36</v>
      </c>
      <c r="AX128" s="10" t="s">
        <v>79</v>
      </c>
      <c r="AY128" s="239" t="s">
        <v>174</v>
      </c>
    </row>
    <row r="129" s="1" customFormat="1" ht="16.5" customHeight="1">
      <c r="B129" s="46"/>
      <c r="C129" s="245" t="s">
        <v>130</v>
      </c>
      <c r="D129" s="245" t="s">
        <v>235</v>
      </c>
      <c r="E129" s="246" t="s">
        <v>932</v>
      </c>
      <c r="F129" s="247" t="s">
        <v>933</v>
      </c>
      <c r="G129" s="247"/>
      <c r="H129" s="247"/>
      <c r="I129" s="247"/>
      <c r="J129" s="248" t="s">
        <v>244</v>
      </c>
      <c r="K129" s="249">
        <v>32</v>
      </c>
      <c r="L129" s="250">
        <v>0</v>
      </c>
      <c r="M129" s="251"/>
      <c r="N129" s="252">
        <f>ROUND(L129*K129,2)</f>
        <v>0</v>
      </c>
      <c r="O129" s="226"/>
      <c r="P129" s="226"/>
      <c r="Q129" s="226"/>
      <c r="R129" s="48"/>
      <c r="T129" s="227" t="s">
        <v>22</v>
      </c>
      <c r="U129" s="56" t="s">
        <v>44</v>
      </c>
      <c r="V129" s="47"/>
      <c r="W129" s="228">
        <f>V129*K129</f>
        <v>0</v>
      </c>
      <c r="X129" s="228">
        <v>1.0000000000000001E-05</v>
      </c>
      <c r="Y129" s="228">
        <f>X129*K129</f>
        <v>0.00032000000000000003</v>
      </c>
      <c r="Z129" s="228">
        <v>0</v>
      </c>
      <c r="AA129" s="229">
        <f>Z129*K129</f>
        <v>0</v>
      </c>
      <c r="AR129" s="22" t="s">
        <v>238</v>
      </c>
      <c r="AT129" s="22" t="s">
        <v>235</v>
      </c>
      <c r="AU129" s="22" t="s">
        <v>130</v>
      </c>
      <c r="AY129" s="22" t="s">
        <v>174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22" t="s">
        <v>87</v>
      </c>
      <c r="BK129" s="142">
        <f>ROUND(L129*K129,2)</f>
        <v>0</v>
      </c>
      <c r="BL129" s="22" t="s">
        <v>232</v>
      </c>
      <c r="BM129" s="22" t="s">
        <v>934</v>
      </c>
    </row>
    <row r="130" s="10" customFormat="1" ht="16.5" customHeight="1">
      <c r="B130" s="230"/>
      <c r="C130" s="231"/>
      <c r="D130" s="231"/>
      <c r="E130" s="232" t="s">
        <v>22</v>
      </c>
      <c r="F130" s="233" t="s">
        <v>928</v>
      </c>
      <c r="G130" s="234"/>
      <c r="H130" s="234"/>
      <c r="I130" s="234"/>
      <c r="J130" s="231"/>
      <c r="K130" s="235">
        <v>5</v>
      </c>
      <c r="L130" s="231"/>
      <c r="M130" s="231"/>
      <c r="N130" s="231"/>
      <c r="O130" s="231"/>
      <c r="P130" s="231"/>
      <c r="Q130" s="231"/>
      <c r="R130" s="236"/>
      <c r="T130" s="237"/>
      <c r="U130" s="231"/>
      <c r="V130" s="231"/>
      <c r="W130" s="231"/>
      <c r="X130" s="231"/>
      <c r="Y130" s="231"/>
      <c r="Z130" s="231"/>
      <c r="AA130" s="238"/>
      <c r="AT130" s="239" t="s">
        <v>182</v>
      </c>
      <c r="AU130" s="239" t="s">
        <v>130</v>
      </c>
      <c r="AV130" s="10" t="s">
        <v>130</v>
      </c>
      <c r="AW130" s="10" t="s">
        <v>36</v>
      </c>
      <c r="AX130" s="10" t="s">
        <v>79</v>
      </c>
      <c r="AY130" s="239" t="s">
        <v>174</v>
      </c>
    </row>
    <row r="131" s="10" customFormat="1" ht="16.5" customHeight="1">
      <c r="B131" s="230"/>
      <c r="C131" s="231"/>
      <c r="D131" s="231"/>
      <c r="E131" s="232" t="s">
        <v>22</v>
      </c>
      <c r="F131" s="240" t="s">
        <v>929</v>
      </c>
      <c r="G131" s="231"/>
      <c r="H131" s="231"/>
      <c r="I131" s="231"/>
      <c r="J131" s="231"/>
      <c r="K131" s="235">
        <v>7</v>
      </c>
      <c r="L131" s="231"/>
      <c r="M131" s="231"/>
      <c r="N131" s="231"/>
      <c r="O131" s="231"/>
      <c r="P131" s="231"/>
      <c r="Q131" s="231"/>
      <c r="R131" s="236"/>
      <c r="T131" s="237"/>
      <c r="U131" s="231"/>
      <c r="V131" s="231"/>
      <c r="W131" s="231"/>
      <c r="X131" s="231"/>
      <c r="Y131" s="231"/>
      <c r="Z131" s="231"/>
      <c r="AA131" s="238"/>
      <c r="AT131" s="239" t="s">
        <v>182</v>
      </c>
      <c r="AU131" s="239" t="s">
        <v>130</v>
      </c>
      <c r="AV131" s="10" t="s">
        <v>130</v>
      </c>
      <c r="AW131" s="10" t="s">
        <v>36</v>
      </c>
      <c r="AX131" s="10" t="s">
        <v>79</v>
      </c>
      <c r="AY131" s="239" t="s">
        <v>174</v>
      </c>
    </row>
    <row r="132" s="10" customFormat="1" ht="16.5" customHeight="1">
      <c r="B132" s="230"/>
      <c r="C132" s="231"/>
      <c r="D132" s="231"/>
      <c r="E132" s="232" t="s">
        <v>22</v>
      </c>
      <c r="F132" s="240" t="s">
        <v>930</v>
      </c>
      <c r="G132" s="231"/>
      <c r="H132" s="231"/>
      <c r="I132" s="231"/>
      <c r="J132" s="231"/>
      <c r="K132" s="235">
        <v>10</v>
      </c>
      <c r="L132" s="231"/>
      <c r="M132" s="231"/>
      <c r="N132" s="231"/>
      <c r="O132" s="231"/>
      <c r="P132" s="231"/>
      <c r="Q132" s="231"/>
      <c r="R132" s="236"/>
      <c r="T132" s="237"/>
      <c r="U132" s="231"/>
      <c r="V132" s="231"/>
      <c r="W132" s="231"/>
      <c r="X132" s="231"/>
      <c r="Y132" s="231"/>
      <c r="Z132" s="231"/>
      <c r="AA132" s="238"/>
      <c r="AT132" s="239" t="s">
        <v>182</v>
      </c>
      <c r="AU132" s="239" t="s">
        <v>130</v>
      </c>
      <c r="AV132" s="10" t="s">
        <v>130</v>
      </c>
      <c r="AW132" s="10" t="s">
        <v>36</v>
      </c>
      <c r="AX132" s="10" t="s">
        <v>79</v>
      </c>
      <c r="AY132" s="239" t="s">
        <v>174</v>
      </c>
    </row>
    <row r="133" s="10" customFormat="1" ht="16.5" customHeight="1">
      <c r="B133" s="230"/>
      <c r="C133" s="231"/>
      <c r="D133" s="231"/>
      <c r="E133" s="232" t="s">
        <v>22</v>
      </c>
      <c r="F133" s="240" t="s">
        <v>931</v>
      </c>
      <c r="G133" s="231"/>
      <c r="H133" s="231"/>
      <c r="I133" s="231"/>
      <c r="J133" s="231"/>
      <c r="K133" s="235">
        <v>10</v>
      </c>
      <c r="L133" s="231"/>
      <c r="M133" s="231"/>
      <c r="N133" s="231"/>
      <c r="O133" s="231"/>
      <c r="P133" s="231"/>
      <c r="Q133" s="231"/>
      <c r="R133" s="236"/>
      <c r="T133" s="237"/>
      <c r="U133" s="231"/>
      <c r="V133" s="231"/>
      <c r="W133" s="231"/>
      <c r="X133" s="231"/>
      <c r="Y133" s="231"/>
      <c r="Z133" s="231"/>
      <c r="AA133" s="238"/>
      <c r="AT133" s="239" t="s">
        <v>182</v>
      </c>
      <c r="AU133" s="239" t="s">
        <v>130</v>
      </c>
      <c r="AV133" s="10" t="s">
        <v>130</v>
      </c>
      <c r="AW133" s="10" t="s">
        <v>36</v>
      </c>
      <c r="AX133" s="10" t="s">
        <v>79</v>
      </c>
      <c r="AY133" s="239" t="s">
        <v>174</v>
      </c>
    </row>
    <row r="134" s="1" customFormat="1" ht="16.5" customHeight="1">
      <c r="B134" s="46"/>
      <c r="C134" s="245" t="s">
        <v>190</v>
      </c>
      <c r="D134" s="245" t="s">
        <v>235</v>
      </c>
      <c r="E134" s="246" t="s">
        <v>935</v>
      </c>
      <c r="F134" s="247" t="s">
        <v>936</v>
      </c>
      <c r="G134" s="247"/>
      <c r="H134" s="247"/>
      <c r="I134" s="247"/>
      <c r="J134" s="248" t="s">
        <v>244</v>
      </c>
      <c r="K134" s="249">
        <v>32</v>
      </c>
      <c r="L134" s="250">
        <v>0</v>
      </c>
      <c r="M134" s="251"/>
      <c r="N134" s="252">
        <f>ROUND(L134*K134,2)</f>
        <v>0</v>
      </c>
      <c r="O134" s="226"/>
      <c r="P134" s="226"/>
      <c r="Q134" s="226"/>
      <c r="R134" s="48"/>
      <c r="T134" s="227" t="s">
        <v>22</v>
      </c>
      <c r="U134" s="56" t="s">
        <v>44</v>
      </c>
      <c r="V134" s="47"/>
      <c r="W134" s="228">
        <f>V134*K134</f>
        <v>0</v>
      </c>
      <c r="X134" s="228">
        <v>5.0000000000000002E-05</v>
      </c>
      <c r="Y134" s="228">
        <f>X134*K134</f>
        <v>0.0016000000000000001</v>
      </c>
      <c r="Z134" s="228">
        <v>0</v>
      </c>
      <c r="AA134" s="229">
        <f>Z134*K134</f>
        <v>0</v>
      </c>
      <c r="AR134" s="22" t="s">
        <v>238</v>
      </c>
      <c r="AT134" s="22" t="s">
        <v>235</v>
      </c>
      <c r="AU134" s="22" t="s">
        <v>130</v>
      </c>
      <c r="AY134" s="22" t="s">
        <v>174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22" t="s">
        <v>87</v>
      </c>
      <c r="BK134" s="142">
        <f>ROUND(L134*K134,2)</f>
        <v>0</v>
      </c>
      <c r="BL134" s="22" t="s">
        <v>232</v>
      </c>
      <c r="BM134" s="22" t="s">
        <v>937</v>
      </c>
    </row>
    <row r="135" s="10" customFormat="1" ht="16.5" customHeight="1">
      <c r="B135" s="230"/>
      <c r="C135" s="231"/>
      <c r="D135" s="231"/>
      <c r="E135" s="232" t="s">
        <v>22</v>
      </c>
      <c r="F135" s="233" t="s">
        <v>928</v>
      </c>
      <c r="G135" s="234"/>
      <c r="H135" s="234"/>
      <c r="I135" s="234"/>
      <c r="J135" s="231"/>
      <c r="K135" s="235">
        <v>5</v>
      </c>
      <c r="L135" s="231"/>
      <c r="M135" s="231"/>
      <c r="N135" s="231"/>
      <c r="O135" s="231"/>
      <c r="P135" s="231"/>
      <c r="Q135" s="231"/>
      <c r="R135" s="236"/>
      <c r="T135" s="237"/>
      <c r="U135" s="231"/>
      <c r="V135" s="231"/>
      <c r="W135" s="231"/>
      <c r="X135" s="231"/>
      <c r="Y135" s="231"/>
      <c r="Z135" s="231"/>
      <c r="AA135" s="238"/>
      <c r="AT135" s="239" t="s">
        <v>182</v>
      </c>
      <c r="AU135" s="239" t="s">
        <v>130</v>
      </c>
      <c r="AV135" s="10" t="s">
        <v>130</v>
      </c>
      <c r="AW135" s="10" t="s">
        <v>36</v>
      </c>
      <c r="AX135" s="10" t="s">
        <v>79</v>
      </c>
      <c r="AY135" s="239" t="s">
        <v>174</v>
      </c>
    </row>
    <row r="136" s="10" customFormat="1" ht="16.5" customHeight="1">
      <c r="B136" s="230"/>
      <c r="C136" s="231"/>
      <c r="D136" s="231"/>
      <c r="E136" s="232" t="s">
        <v>22</v>
      </c>
      <c r="F136" s="240" t="s">
        <v>929</v>
      </c>
      <c r="G136" s="231"/>
      <c r="H136" s="231"/>
      <c r="I136" s="231"/>
      <c r="J136" s="231"/>
      <c r="K136" s="235">
        <v>7</v>
      </c>
      <c r="L136" s="231"/>
      <c r="M136" s="231"/>
      <c r="N136" s="231"/>
      <c r="O136" s="231"/>
      <c r="P136" s="231"/>
      <c r="Q136" s="231"/>
      <c r="R136" s="236"/>
      <c r="T136" s="237"/>
      <c r="U136" s="231"/>
      <c r="V136" s="231"/>
      <c r="W136" s="231"/>
      <c r="X136" s="231"/>
      <c r="Y136" s="231"/>
      <c r="Z136" s="231"/>
      <c r="AA136" s="238"/>
      <c r="AT136" s="239" t="s">
        <v>182</v>
      </c>
      <c r="AU136" s="239" t="s">
        <v>130</v>
      </c>
      <c r="AV136" s="10" t="s">
        <v>130</v>
      </c>
      <c r="AW136" s="10" t="s">
        <v>36</v>
      </c>
      <c r="AX136" s="10" t="s">
        <v>79</v>
      </c>
      <c r="AY136" s="239" t="s">
        <v>174</v>
      </c>
    </row>
    <row r="137" s="10" customFormat="1" ht="16.5" customHeight="1">
      <c r="B137" s="230"/>
      <c r="C137" s="231"/>
      <c r="D137" s="231"/>
      <c r="E137" s="232" t="s">
        <v>22</v>
      </c>
      <c r="F137" s="240" t="s">
        <v>930</v>
      </c>
      <c r="G137" s="231"/>
      <c r="H137" s="231"/>
      <c r="I137" s="231"/>
      <c r="J137" s="231"/>
      <c r="K137" s="235">
        <v>10</v>
      </c>
      <c r="L137" s="231"/>
      <c r="M137" s="231"/>
      <c r="N137" s="231"/>
      <c r="O137" s="231"/>
      <c r="P137" s="231"/>
      <c r="Q137" s="231"/>
      <c r="R137" s="236"/>
      <c r="T137" s="237"/>
      <c r="U137" s="231"/>
      <c r="V137" s="231"/>
      <c r="W137" s="231"/>
      <c r="X137" s="231"/>
      <c r="Y137" s="231"/>
      <c r="Z137" s="231"/>
      <c r="AA137" s="238"/>
      <c r="AT137" s="239" t="s">
        <v>182</v>
      </c>
      <c r="AU137" s="239" t="s">
        <v>130</v>
      </c>
      <c r="AV137" s="10" t="s">
        <v>130</v>
      </c>
      <c r="AW137" s="10" t="s">
        <v>36</v>
      </c>
      <c r="AX137" s="10" t="s">
        <v>79</v>
      </c>
      <c r="AY137" s="239" t="s">
        <v>174</v>
      </c>
    </row>
    <row r="138" s="10" customFormat="1" ht="16.5" customHeight="1">
      <c r="B138" s="230"/>
      <c r="C138" s="231"/>
      <c r="D138" s="231"/>
      <c r="E138" s="232" t="s">
        <v>22</v>
      </c>
      <c r="F138" s="240" t="s">
        <v>931</v>
      </c>
      <c r="G138" s="231"/>
      <c r="H138" s="231"/>
      <c r="I138" s="231"/>
      <c r="J138" s="231"/>
      <c r="K138" s="235">
        <v>10</v>
      </c>
      <c r="L138" s="231"/>
      <c r="M138" s="231"/>
      <c r="N138" s="231"/>
      <c r="O138" s="231"/>
      <c r="P138" s="231"/>
      <c r="Q138" s="231"/>
      <c r="R138" s="236"/>
      <c r="T138" s="237"/>
      <c r="U138" s="231"/>
      <c r="V138" s="231"/>
      <c r="W138" s="231"/>
      <c r="X138" s="231"/>
      <c r="Y138" s="231"/>
      <c r="Z138" s="231"/>
      <c r="AA138" s="238"/>
      <c r="AT138" s="239" t="s">
        <v>182</v>
      </c>
      <c r="AU138" s="239" t="s">
        <v>130</v>
      </c>
      <c r="AV138" s="10" t="s">
        <v>130</v>
      </c>
      <c r="AW138" s="10" t="s">
        <v>36</v>
      </c>
      <c r="AX138" s="10" t="s">
        <v>79</v>
      </c>
      <c r="AY138" s="239" t="s">
        <v>174</v>
      </c>
    </row>
    <row r="139" s="1" customFormat="1" ht="25.5" customHeight="1">
      <c r="B139" s="46"/>
      <c r="C139" s="219" t="s">
        <v>179</v>
      </c>
      <c r="D139" s="219" t="s">
        <v>175</v>
      </c>
      <c r="E139" s="220" t="s">
        <v>938</v>
      </c>
      <c r="F139" s="221" t="s">
        <v>939</v>
      </c>
      <c r="G139" s="221"/>
      <c r="H139" s="221"/>
      <c r="I139" s="221"/>
      <c r="J139" s="222" t="s">
        <v>244</v>
      </c>
      <c r="K139" s="223">
        <v>40</v>
      </c>
      <c r="L139" s="224">
        <v>0</v>
      </c>
      <c r="M139" s="225"/>
      <c r="N139" s="226">
        <f>ROUND(L139*K139,2)</f>
        <v>0</v>
      </c>
      <c r="O139" s="226"/>
      <c r="P139" s="226"/>
      <c r="Q139" s="226"/>
      <c r="R139" s="48"/>
      <c r="T139" s="227" t="s">
        <v>22</v>
      </c>
      <c r="U139" s="56" t="s">
        <v>44</v>
      </c>
      <c r="V139" s="47"/>
      <c r="W139" s="228">
        <f>V139*K139</f>
        <v>0</v>
      </c>
      <c r="X139" s="228">
        <v>0</v>
      </c>
      <c r="Y139" s="228">
        <f>X139*K139</f>
        <v>0</v>
      </c>
      <c r="Z139" s="228">
        <v>0</v>
      </c>
      <c r="AA139" s="229">
        <f>Z139*K139</f>
        <v>0</v>
      </c>
      <c r="AR139" s="22" t="s">
        <v>232</v>
      </c>
      <c r="AT139" s="22" t="s">
        <v>175</v>
      </c>
      <c r="AU139" s="22" t="s">
        <v>130</v>
      </c>
      <c r="AY139" s="22" t="s">
        <v>174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22" t="s">
        <v>87</v>
      </c>
      <c r="BK139" s="142">
        <f>ROUND(L139*K139,2)</f>
        <v>0</v>
      </c>
      <c r="BL139" s="22" t="s">
        <v>232</v>
      </c>
      <c r="BM139" s="22" t="s">
        <v>940</v>
      </c>
    </row>
    <row r="140" s="10" customFormat="1" ht="16.5" customHeight="1">
      <c r="B140" s="230"/>
      <c r="C140" s="231"/>
      <c r="D140" s="231"/>
      <c r="E140" s="232" t="s">
        <v>22</v>
      </c>
      <c r="F140" s="233" t="s">
        <v>941</v>
      </c>
      <c r="G140" s="234"/>
      <c r="H140" s="234"/>
      <c r="I140" s="234"/>
      <c r="J140" s="231"/>
      <c r="K140" s="235">
        <v>20</v>
      </c>
      <c r="L140" s="231"/>
      <c r="M140" s="231"/>
      <c r="N140" s="231"/>
      <c r="O140" s="231"/>
      <c r="P140" s="231"/>
      <c r="Q140" s="231"/>
      <c r="R140" s="236"/>
      <c r="T140" s="237"/>
      <c r="U140" s="231"/>
      <c r="V140" s="231"/>
      <c r="W140" s="231"/>
      <c r="X140" s="231"/>
      <c r="Y140" s="231"/>
      <c r="Z140" s="231"/>
      <c r="AA140" s="238"/>
      <c r="AT140" s="239" t="s">
        <v>182</v>
      </c>
      <c r="AU140" s="239" t="s">
        <v>130</v>
      </c>
      <c r="AV140" s="10" t="s">
        <v>130</v>
      </c>
      <c r="AW140" s="10" t="s">
        <v>36</v>
      </c>
      <c r="AX140" s="10" t="s">
        <v>79</v>
      </c>
      <c r="AY140" s="239" t="s">
        <v>174</v>
      </c>
    </row>
    <row r="141" s="10" customFormat="1" ht="16.5" customHeight="1">
      <c r="B141" s="230"/>
      <c r="C141" s="231"/>
      <c r="D141" s="231"/>
      <c r="E141" s="232" t="s">
        <v>22</v>
      </c>
      <c r="F141" s="240" t="s">
        <v>930</v>
      </c>
      <c r="G141" s="231"/>
      <c r="H141" s="231"/>
      <c r="I141" s="231"/>
      <c r="J141" s="231"/>
      <c r="K141" s="235">
        <v>10</v>
      </c>
      <c r="L141" s="231"/>
      <c r="M141" s="231"/>
      <c r="N141" s="231"/>
      <c r="O141" s="231"/>
      <c r="P141" s="231"/>
      <c r="Q141" s="231"/>
      <c r="R141" s="236"/>
      <c r="T141" s="237"/>
      <c r="U141" s="231"/>
      <c r="V141" s="231"/>
      <c r="W141" s="231"/>
      <c r="X141" s="231"/>
      <c r="Y141" s="231"/>
      <c r="Z141" s="231"/>
      <c r="AA141" s="238"/>
      <c r="AT141" s="239" t="s">
        <v>182</v>
      </c>
      <c r="AU141" s="239" t="s">
        <v>130</v>
      </c>
      <c r="AV141" s="10" t="s">
        <v>130</v>
      </c>
      <c r="AW141" s="10" t="s">
        <v>36</v>
      </c>
      <c r="AX141" s="10" t="s">
        <v>79</v>
      </c>
      <c r="AY141" s="239" t="s">
        <v>174</v>
      </c>
    </row>
    <row r="142" s="10" customFormat="1" ht="16.5" customHeight="1">
      <c r="B142" s="230"/>
      <c r="C142" s="231"/>
      <c r="D142" s="231"/>
      <c r="E142" s="232" t="s">
        <v>22</v>
      </c>
      <c r="F142" s="240" t="s">
        <v>931</v>
      </c>
      <c r="G142" s="231"/>
      <c r="H142" s="231"/>
      <c r="I142" s="231"/>
      <c r="J142" s="231"/>
      <c r="K142" s="235">
        <v>10</v>
      </c>
      <c r="L142" s="231"/>
      <c r="M142" s="231"/>
      <c r="N142" s="231"/>
      <c r="O142" s="231"/>
      <c r="P142" s="231"/>
      <c r="Q142" s="231"/>
      <c r="R142" s="236"/>
      <c r="T142" s="237"/>
      <c r="U142" s="231"/>
      <c r="V142" s="231"/>
      <c r="W142" s="231"/>
      <c r="X142" s="231"/>
      <c r="Y142" s="231"/>
      <c r="Z142" s="231"/>
      <c r="AA142" s="238"/>
      <c r="AT142" s="239" t="s">
        <v>182</v>
      </c>
      <c r="AU142" s="239" t="s">
        <v>130</v>
      </c>
      <c r="AV142" s="10" t="s">
        <v>130</v>
      </c>
      <c r="AW142" s="10" t="s">
        <v>36</v>
      </c>
      <c r="AX142" s="10" t="s">
        <v>79</v>
      </c>
      <c r="AY142" s="239" t="s">
        <v>174</v>
      </c>
    </row>
    <row r="143" s="1" customFormat="1" ht="16.5" customHeight="1">
      <c r="B143" s="46"/>
      <c r="C143" s="245" t="s">
        <v>198</v>
      </c>
      <c r="D143" s="245" t="s">
        <v>235</v>
      </c>
      <c r="E143" s="246" t="s">
        <v>942</v>
      </c>
      <c r="F143" s="247" t="s">
        <v>943</v>
      </c>
      <c r="G143" s="247"/>
      <c r="H143" s="247"/>
      <c r="I143" s="247"/>
      <c r="J143" s="248" t="s">
        <v>244</v>
      </c>
      <c r="K143" s="249">
        <v>2</v>
      </c>
      <c r="L143" s="250">
        <v>0</v>
      </c>
      <c r="M143" s="251"/>
      <c r="N143" s="252">
        <f>ROUND(L143*K143,2)</f>
        <v>0</v>
      </c>
      <c r="O143" s="226"/>
      <c r="P143" s="226"/>
      <c r="Q143" s="226"/>
      <c r="R143" s="48"/>
      <c r="T143" s="227" t="s">
        <v>22</v>
      </c>
      <c r="U143" s="56" t="s">
        <v>44</v>
      </c>
      <c r="V143" s="47"/>
      <c r="W143" s="228">
        <f>V143*K143</f>
        <v>0</v>
      </c>
      <c r="X143" s="228">
        <v>5.0000000000000002E-05</v>
      </c>
      <c r="Y143" s="228">
        <f>X143*K143</f>
        <v>0.00010000000000000001</v>
      </c>
      <c r="Z143" s="228">
        <v>0</v>
      </c>
      <c r="AA143" s="229">
        <f>Z143*K143</f>
        <v>0</v>
      </c>
      <c r="AR143" s="22" t="s">
        <v>238</v>
      </c>
      <c r="AT143" s="22" t="s">
        <v>235</v>
      </c>
      <c r="AU143" s="22" t="s">
        <v>130</v>
      </c>
      <c r="AY143" s="22" t="s">
        <v>174</v>
      </c>
      <c r="BE143" s="142">
        <f>IF(U143="základní",N143,0)</f>
        <v>0</v>
      </c>
      <c r="BF143" s="142">
        <f>IF(U143="snížená",N143,0)</f>
        <v>0</v>
      </c>
      <c r="BG143" s="142">
        <f>IF(U143="zákl. přenesená",N143,0)</f>
        <v>0</v>
      </c>
      <c r="BH143" s="142">
        <f>IF(U143="sníž. přenesená",N143,0)</f>
        <v>0</v>
      </c>
      <c r="BI143" s="142">
        <f>IF(U143="nulová",N143,0)</f>
        <v>0</v>
      </c>
      <c r="BJ143" s="22" t="s">
        <v>87</v>
      </c>
      <c r="BK143" s="142">
        <f>ROUND(L143*K143,2)</f>
        <v>0</v>
      </c>
      <c r="BL143" s="22" t="s">
        <v>232</v>
      </c>
      <c r="BM143" s="22" t="s">
        <v>944</v>
      </c>
    </row>
    <row r="144" s="10" customFormat="1" ht="16.5" customHeight="1">
      <c r="B144" s="230"/>
      <c r="C144" s="231"/>
      <c r="D144" s="231"/>
      <c r="E144" s="232" t="s">
        <v>22</v>
      </c>
      <c r="F144" s="233" t="s">
        <v>945</v>
      </c>
      <c r="G144" s="234"/>
      <c r="H144" s="234"/>
      <c r="I144" s="234"/>
      <c r="J144" s="231"/>
      <c r="K144" s="235">
        <v>2</v>
      </c>
      <c r="L144" s="231"/>
      <c r="M144" s="231"/>
      <c r="N144" s="231"/>
      <c r="O144" s="231"/>
      <c r="P144" s="231"/>
      <c r="Q144" s="231"/>
      <c r="R144" s="236"/>
      <c r="T144" s="237"/>
      <c r="U144" s="231"/>
      <c r="V144" s="231"/>
      <c r="W144" s="231"/>
      <c r="X144" s="231"/>
      <c r="Y144" s="231"/>
      <c r="Z144" s="231"/>
      <c r="AA144" s="238"/>
      <c r="AT144" s="239" t="s">
        <v>182</v>
      </c>
      <c r="AU144" s="239" t="s">
        <v>130</v>
      </c>
      <c r="AV144" s="10" t="s">
        <v>130</v>
      </c>
      <c r="AW144" s="10" t="s">
        <v>36</v>
      </c>
      <c r="AX144" s="10" t="s">
        <v>87</v>
      </c>
      <c r="AY144" s="239" t="s">
        <v>174</v>
      </c>
    </row>
    <row r="145" s="1" customFormat="1" ht="16.5" customHeight="1">
      <c r="B145" s="46"/>
      <c r="C145" s="245" t="s">
        <v>202</v>
      </c>
      <c r="D145" s="245" t="s">
        <v>235</v>
      </c>
      <c r="E145" s="246" t="s">
        <v>946</v>
      </c>
      <c r="F145" s="247" t="s">
        <v>947</v>
      </c>
      <c r="G145" s="247"/>
      <c r="H145" s="247"/>
      <c r="I145" s="247"/>
      <c r="J145" s="248" t="s">
        <v>244</v>
      </c>
      <c r="K145" s="249">
        <v>38</v>
      </c>
      <c r="L145" s="250">
        <v>0</v>
      </c>
      <c r="M145" s="251"/>
      <c r="N145" s="252">
        <f>ROUND(L145*K145,2)</f>
        <v>0</v>
      </c>
      <c r="O145" s="226"/>
      <c r="P145" s="226"/>
      <c r="Q145" s="226"/>
      <c r="R145" s="48"/>
      <c r="T145" s="227" t="s">
        <v>22</v>
      </c>
      <c r="U145" s="56" t="s">
        <v>44</v>
      </c>
      <c r="V145" s="47"/>
      <c r="W145" s="228">
        <f>V145*K145</f>
        <v>0</v>
      </c>
      <c r="X145" s="228">
        <v>5.0000000000000002E-05</v>
      </c>
      <c r="Y145" s="228">
        <f>X145*K145</f>
        <v>0.0019</v>
      </c>
      <c r="Z145" s="228">
        <v>0</v>
      </c>
      <c r="AA145" s="229">
        <f>Z145*K145</f>
        <v>0</v>
      </c>
      <c r="AR145" s="22" t="s">
        <v>238</v>
      </c>
      <c r="AT145" s="22" t="s">
        <v>235</v>
      </c>
      <c r="AU145" s="22" t="s">
        <v>130</v>
      </c>
      <c r="AY145" s="22" t="s">
        <v>174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22" t="s">
        <v>87</v>
      </c>
      <c r="BK145" s="142">
        <f>ROUND(L145*K145,2)</f>
        <v>0</v>
      </c>
      <c r="BL145" s="22" t="s">
        <v>232</v>
      </c>
      <c r="BM145" s="22" t="s">
        <v>948</v>
      </c>
    </row>
    <row r="146" s="10" customFormat="1" ht="16.5" customHeight="1">
      <c r="B146" s="230"/>
      <c r="C146" s="231"/>
      <c r="D146" s="231"/>
      <c r="E146" s="232" t="s">
        <v>22</v>
      </c>
      <c r="F146" s="233" t="s">
        <v>949</v>
      </c>
      <c r="G146" s="234"/>
      <c r="H146" s="234"/>
      <c r="I146" s="234"/>
      <c r="J146" s="231"/>
      <c r="K146" s="235">
        <v>18</v>
      </c>
      <c r="L146" s="231"/>
      <c r="M146" s="231"/>
      <c r="N146" s="231"/>
      <c r="O146" s="231"/>
      <c r="P146" s="231"/>
      <c r="Q146" s="231"/>
      <c r="R146" s="236"/>
      <c r="T146" s="237"/>
      <c r="U146" s="231"/>
      <c r="V146" s="231"/>
      <c r="W146" s="231"/>
      <c r="X146" s="231"/>
      <c r="Y146" s="231"/>
      <c r="Z146" s="231"/>
      <c r="AA146" s="238"/>
      <c r="AT146" s="239" t="s">
        <v>182</v>
      </c>
      <c r="AU146" s="239" t="s">
        <v>130</v>
      </c>
      <c r="AV146" s="10" t="s">
        <v>130</v>
      </c>
      <c r="AW146" s="10" t="s">
        <v>36</v>
      </c>
      <c r="AX146" s="10" t="s">
        <v>79</v>
      </c>
      <c r="AY146" s="239" t="s">
        <v>174</v>
      </c>
    </row>
    <row r="147" s="10" customFormat="1" ht="16.5" customHeight="1">
      <c r="B147" s="230"/>
      <c r="C147" s="231"/>
      <c r="D147" s="231"/>
      <c r="E147" s="232" t="s">
        <v>22</v>
      </c>
      <c r="F147" s="240" t="s">
        <v>930</v>
      </c>
      <c r="G147" s="231"/>
      <c r="H147" s="231"/>
      <c r="I147" s="231"/>
      <c r="J147" s="231"/>
      <c r="K147" s="235">
        <v>10</v>
      </c>
      <c r="L147" s="231"/>
      <c r="M147" s="231"/>
      <c r="N147" s="231"/>
      <c r="O147" s="231"/>
      <c r="P147" s="231"/>
      <c r="Q147" s="231"/>
      <c r="R147" s="236"/>
      <c r="T147" s="237"/>
      <c r="U147" s="231"/>
      <c r="V147" s="231"/>
      <c r="W147" s="231"/>
      <c r="X147" s="231"/>
      <c r="Y147" s="231"/>
      <c r="Z147" s="231"/>
      <c r="AA147" s="238"/>
      <c r="AT147" s="239" t="s">
        <v>182</v>
      </c>
      <c r="AU147" s="239" t="s">
        <v>130</v>
      </c>
      <c r="AV147" s="10" t="s">
        <v>130</v>
      </c>
      <c r="AW147" s="10" t="s">
        <v>36</v>
      </c>
      <c r="AX147" s="10" t="s">
        <v>79</v>
      </c>
      <c r="AY147" s="239" t="s">
        <v>174</v>
      </c>
    </row>
    <row r="148" s="10" customFormat="1" ht="16.5" customHeight="1">
      <c r="B148" s="230"/>
      <c r="C148" s="231"/>
      <c r="D148" s="231"/>
      <c r="E148" s="232" t="s">
        <v>22</v>
      </c>
      <c r="F148" s="240" t="s">
        <v>931</v>
      </c>
      <c r="G148" s="231"/>
      <c r="H148" s="231"/>
      <c r="I148" s="231"/>
      <c r="J148" s="231"/>
      <c r="K148" s="235">
        <v>10</v>
      </c>
      <c r="L148" s="231"/>
      <c r="M148" s="231"/>
      <c r="N148" s="231"/>
      <c r="O148" s="231"/>
      <c r="P148" s="231"/>
      <c r="Q148" s="231"/>
      <c r="R148" s="236"/>
      <c r="T148" s="237"/>
      <c r="U148" s="231"/>
      <c r="V148" s="231"/>
      <c r="W148" s="231"/>
      <c r="X148" s="231"/>
      <c r="Y148" s="231"/>
      <c r="Z148" s="231"/>
      <c r="AA148" s="238"/>
      <c r="AT148" s="239" t="s">
        <v>182</v>
      </c>
      <c r="AU148" s="239" t="s">
        <v>130</v>
      </c>
      <c r="AV148" s="10" t="s">
        <v>130</v>
      </c>
      <c r="AW148" s="10" t="s">
        <v>36</v>
      </c>
      <c r="AX148" s="10" t="s">
        <v>79</v>
      </c>
      <c r="AY148" s="239" t="s">
        <v>174</v>
      </c>
    </row>
    <row r="149" s="1" customFormat="1" ht="16.5" customHeight="1">
      <c r="B149" s="46"/>
      <c r="C149" s="245" t="s">
        <v>207</v>
      </c>
      <c r="D149" s="245" t="s">
        <v>235</v>
      </c>
      <c r="E149" s="246" t="s">
        <v>932</v>
      </c>
      <c r="F149" s="247" t="s">
        <v>933</v>
      </c>
      <c r="G149" s="247"/>
      <c r="H149" s="247"/>
      <c r="I149" s="247"/>
      <c r="J149" s="248" t="s">
        <v>244</v>
      </c>
      <c r="K149" s="249">
        <v>40</v>
      </c>
      <c r="L149" s="250">
        <v>0</v>
      </c>
      <c r="M149" s="251"/>
      <c r="N149" s="252">
        <f>ROUND(L149*K149,2)</f>
        <v>0</v>
      </c>
      <c r="O149" s="226"/>
      <c r="P149" s="226"/>
      <c r="Q149" s="226"/>
      <c r="R149" s="48"/>
      <c r="T149" s="227" t="s">
        <v>22</v>
      </c>
      <c r="U149" s="56" t="s">
        <v>44</v>
      </c>
      <c r="V149" s="47"/>
      <c r="W149" s="228">
        <f>V149*K149</f>
        <v>0</v>
      </c>
      <c r="X149" s="228">
        <v>1.0000000000000001E-05</v>
      </c>
      <c r="Y149" s="228">
        <f>X149*K149</f>
        <v>0.00040000000000000002</v>
      </c>
      <c r="Z149" s="228">
        <v>0</v>
      </c>
      <c r="AA149" s="229">
        <f>Z149*K149</f>
        <v>0</v>
      </c>
      <c r="AR149" s="22" t="s">
        <v>238</v>
      </c>
      <c r="AT149" s="22" t="s">
        <v>235</v>
      </c>
      <c r="AU149" s="22" t="s">
        <v>130</v>
      </c>
      <c r="AY149" s="22" t="s">
        <v>174</v>
      </c>
      <c r="BE149" s="142">
        <f>IF(U149="základní",N149,0)</f>
        <v>0</v>
      </c>
      <c r="BF149" s="142">
        <f>IF(U149="snížená",N149,0)</f>
        <v>0</v>
      </c>
      <c r="BG149" s="142">
        <f>IF(U149="zákl. přenesená",N149,0)</f>
        <v>0</v>
      </c>
      <c r="BH149" s="142">
        <f>IF(U149="sníž. přenesená",N149,0)</f>
        <v>0</v>
      </c>
      <c r="BI149" s="142">
        <f>IF(U149="nulová",N149,0)</f>
        <v>0</v>
      </c>
      <c r="BJ149" s="22" t="s">
        <v>87</v>
      </c>
      <c r="BK149" s="142">
        <f>ROUND(L149*K149,2)</f>
        <v>0</v>
      </c>
      <c r="BL149" s="22" t="s">
        <v>232</v>
      </c>
      <c r="BM149" s="22" t="s">
        <v>950</v>
      </c>
    </row>
    <row r="150" s="10" customFormat="1" ht="16.5" customHeight="1">
      <c r="B150" s="230"/>
      <c r="C150" s="231"/>
      <c r="D150" s="231"/>
      <c r="E150" s="232" t="s">
        <v>22</v>
      </c>
      <c r="F150" s="233" t="s">
        <v>941</v>
      </c>
      <c r="G150" s="234"/>
      <c r="H150" s="234"/>
      <c r="I150" s="234"/>
      <c r="J150" s="231"/>
      <c r="K150" s="235">
        <v>20</v>
      </c>
      <c r="L150" s="231"/>
      <c r="M150" s="231"/>
      <c r="N150" s="231"/>
      <c r="O150" s="231"/>
      <c r="P150" s="231"/>
      <c r="Q150" s="231"/>
      <c r="R150" s="236"/>
      <c r="T150" s="237"/>
      <c r="U150" s="231"/>
      <c r="V150" s="231"/>
      <c r="W150" s="231"/>
      <c r="X150" s="231"/>
      <c r="Y150" s="231"/>
      <c r="Z150" s="231"/>
      <c r="AA150" s="238"/>
      <c r="AT150" s="239" t="s">
        <v>182</v>
      </c>
      <c r="AU150" s="239" t="s">
        <v>130</v>
      </c>
      <c r="AV150" s="10" t="s">
        <v>130</v>
      </c>
      <c r="AW150" s="10" t="s">
        <v>36</v>
      </c>
      <c r="AX150" s="10" t="s">
        <v>79</v>
      </c>
      <c r="AY150" s="239" t="s">
        <v>174</v>
      </c>
    </row>
    <row r="151" s="10" customFormat="1" ht="16.5" customHeight="1">
      <c r="B151" s="230"/>
      <c r="C151" s="231"/>
      <c r="D151" s="231"/>
      <c r="E151" s="232" t="s">
        <v>22</v>
      </c>
      <c r="F151" s="240" t="s">
        <v>930</v>
      </c>
      <c r="G151" s="231"/>
      <c r="H151" s="231"/>
      <c r="I151" s="231"/>
      <c r="J151" s="231"/>
      <c r="K151" s="235">
        <v>10</v>
      </c>
      <c r="L151" s="231"/>
      <c r="M151" s="231"/>
      <c r="N151" s="231"/>
      <c r="O151" s="231"/>
      <c r="P151" s="231"/>
      <c r="Q151" s="231"/>
      <c r="R151" s="236"/>
      <c r="T151" s="237"/>
      <c r="U151" s="231"/>
      <c r="V151" s="231"/>
      <c r="W151" s="231"/>
      <c r="X151" s="231"/>
      <c r="Y151" s="231"/>
      <c r="Z151" s="231"/>
      <c r="AA151" s="238"/>
      <c r="AT151" s="239" t="s">
        <v>182</v>
      </c>
      <c r="AU151" s="239" t="s">
        <v>130</v>
      </c>
      <c r="AV151" s="10" t="s">
        <v>130</v>
      </c>
      <c r="AW151" s="10" t="s">
        <v>36</v>
      </c>
      <c r="AX151" s="10" t="s">
        <v>79</v>
      </c>
      <c r="AY151" s="239" t="s">
        <v>174</v>
      </c>
    </row>
    <row r="152" s="10" customFormat="1" ht="16.5" customHeight="1">
      <c r="B152" s="230"/>
      <c r="C152" s="231"/>
      <c r="D152" s="231"/>
      <c r="E152" s="232" t="s">
        <v>22</v>
      </c>
      <c r="F152" s="240" t="s">
        <v>931</v>
      </c>
      <c r="G152" s="231"/>
      <c r="H152" s="231"/>
      <c r="I152" s="231"/>
      <c r="J152" s="231"/>
      <c r="K152" s="235">
        <v>10</v>
      </c>
      <c r="L152" s="231"/>
      <c r="M152" s="231"/>
      <c r="N152" s="231"/>
      <c r="O152" s="231"/>
      <c r="P152" s="231"/>
      <c r="Q152" s="231"/>
      <c r="R152" s="236"/>
      <c r="T152" s="237"/>
      <c r="U152" s="231"/>
      <c r="V152" s="231"/>
      <c r="W152" s="231"/>
      <c r="X152" s="231"/>
      <c r="Y152" s="231"/>
      <c r="Z152" s="231"/>
      <c r="AA152" s="238"/>
      <c r="AT152" s="239" t="s">
        <v>182</v>
      </c>
      <c r="AU152" s="239" t="s">
        <v>130</v>
      </c>
      <c r="AV152" s="10" t="s">
        <v>130</v>
      </c>
      <c r="AW152" s="10" t="s">
        <v>36</v>
      </c>
      <c r="AX152" s="10" t="s">
        <v>79</v>
      </c>
      <c r="AY152" s="239" t="s">
        <v>174</v>
      </c>
    </row>
    <row r="153" s="1" customFormat="1" ht="16.5" customHeight="1">
      <c r="B153" s="46"/>
      <c r="C153" s="219" t="s">
        <v>211</v>
      </c>
      <c r="D153" s="219" t="s">
        <v>175</v>
      </c>
      <c r="E153" s="220" t="s">
        <v>951</v>
      </c>
      <c r="F153" s="221" t="s">
        <v>952</v>
      </c>
      <c r="G153" s="221"/>
      <c r="H153" s="221"/>
      <c r="I153" s="221"/>
      <c r="J153" s="222" t="s">
        <v>244</v>
      </c>
      <c r="K153" s="223">
        <v>5</v>
      </c>
      <c r="L153" s="224">
        <v>0</v>
      </c>
      <c r="M153" s="225"/>
      <c r="N153" s="226">
        <f>ROUND(L153*K153,2)</f>
        <v>0</v>
      </c>
      <c r="O153" s="226"/>
      <c r="P153" s="226"/>
      <c r="Q153" s="226"/>
      <c r="R153" s="48"/>
      <c r="T153" s="227" t="s">
        <v>22</v>
      </c>
      <c r="U153" s="56" t="s">
        <v>44</v>
      </c>
      <c r="V153" s="47"/>
      <c r="W153" s="228">
        <f>V153*K153</f>
        <v>0</v>
      </c>
      <c r="X153" s="228">
        <v>0</v>
      </c>
      <c r="Y153" s="228">
        <f>X153*K153</f>
        <v>0</v>
      </c>
      <c r="Z153" s="228">
        <v>0</v>
      </c>
      <c r="AA153" s="229">
        <f>Z153*K153</f>
        <v>0</v>
      </c>
      <c r="AR153" s="22" t="s">
        <v>232</v>
      </c>
      <c r="AT153" s="22" t="s">
        <v>175</v>
      </c>
      <c r="AU153" s="22" t="s">
        <v>130</v>
      </c>
      <c r="AY153" s="22" t="s">
        <v>174</v>
      </c>
      <c r="BE153" s="142">
        <f>IF(U153="základní",N153,0)</f>
        <v>0</v>
      </c>
      <c r="BF153" s="142">
        <f>IF(U153="snížená",N153,0)</f>
        <v>0</v>
      </c>
      <c r="BG153" s="142">
        <f>IF(U153="zákl. přenesená",N153,0)</f>
        <v>0</v>
      </c>
      <c r="BH153" s="142">
        <f>IF(U153="sníž. přenesená",N153,0)</f>
        <v>0</v>
      </c>
      <c r="BI153" s="142">
        <f>IF(U153="nulová",N153,0)</f>
        <v>0</v>
      </c>
      <c r="BJ153" s="22" t="s">
        <v>87</v>
      </c>
      <c r="BK153" s="142">
        <f>ROUND(L153*K153,2)</f>
        <v>0</v>
      </c>
      <c r="BL153" s="22" t="s">
        <v>232</v>
      </c>
      <c r="BM153" s="22" t="s">
        <v>953</v>
      </c>
    </row>
    <row r="154" s="10" customFormat="1" ht="16.5" customHeight="1">
      <c r="B154" s="230"/>
      <c r="C154" s="231"/>
      <c r="D154" s="231"/>
      <c r="E154" s="232" t="s">
        <v>22</v>
      </c>
      <c r="F154" s="233" t="s">
        <v>954</v>
      </c>
      <c r="G154" s="234"/>
      <c r="H154" s="234"/>
      <c r="I154" s="234"/>
      <c r="J154" s="231"/>
      <c r="K154" s="235">
        <v>1</v>
      </c>
      <c r="L154" s="231"/>
      <c r="M154" s="231"/>
      <c r="N154" s="231"/>
      <c r="O154" s="231"/>
      <c r="P154" s="231"/>
      <c r="Q154" s="231"/>
      <c r="R154" s="236"/>
      <c r="T154" s="237"/>
      <c r="U154" s="231"/>
      <c r="V154" s="231"/>
      <c r="W154" s="231"/>
      <c r="X154" s="231"/>
      <c r="Y154" s="231"/>
      <c r="Z154" s="231"/>
      <c r="AA154" s="238"/>
      <c r="AT154" s="239" t="s">
        <v>182</v>
      </c>
      <c r="AU154" s="239" t="s">
        <v>130</v>
      </c>
      <c r="AV154" s="10" t="s">
        <v>130</v>
      </c>
      <c r="AW154" s="10" t="s">
        <v>36</v>
      </c>
      <c r="AX154" s="10" t="s">
        <v>79</v>
      </c>
      <c r="AY154" s="239" t="s">
        <v>174</v>
      </c>
    </row>
    <row r="155" s="10" customFormat="1" ht="16.5" customHeight="1">
      <c r="B155" s="230"/>
      <c r="C155" s="231"/>
      <c r="D155" s="231"/>
      <c r="E155" s="232" t="s">
        <v>22</v>
      </c>
      <c r="F155" s="240" t="s">
        <v>945</v>
      </c>
      <c r="G155" s="231"/>
      <c r="H155" s="231"/>
      <c r="I155" s="231"/>
      <c r="J155" s="231"/>
      <c r="K155" s="235">
        <v>2</v>
      </c>
      <c r="L155" s="231"/>
      <c r="M155" s="231"/>
      <c r="N155" s="231"/>
      <c r="O155" s="231"/>
      <c r="P155" s="231"/>
      <c r="Q155" s="231"/>
      <c r="R155" s="236"/>
      <c r="T155" s="237"/>
      <c r="U155" s="231"/>
      <c r="V155" s="231"/>
      <c r="W155" s="231"/>
      <c r="X155" s="231"/>
      <c r="Y155" s="231"/>
      <c r="Z155" s="231"/>
      <c r="AA155" s="238"/>
      <c r="AT155" s="239" t="s">
        <v>182</v>
      </c>
      <c r="AU155" s="239" t="s">
        <v>130</v>
      </c>
      <c r="AV155" s="10" t="s">
        <v>130</v>
      </c>
      <c r="AW155" s="10" t="s">
        <v>36</v>
      </c>
      <c r="AX155" s="10" t="s">
        <v>79</v>
      </c>
      <c r="AY155" s="239" t="s">
        <v>174</v>
      </c>
    </row>
    <row r="156" s="10" customFormat="1" ht="16.5" customHeight="1">
      <c r="B156" s="230"/>
      <c r="C156" s="231"/>
      <c r="D156" s="231"/>
      <c r="E156" s="232" t="s">
        <v>22</v>
      </c>
      <c r="F156" s="240" t="s">
        <v>955</v>
      </c>
      <c r="G156" s="231"/>
      <c r="H156" s="231"/>
      <c r="I156" s="231"/>
      <c r="J156" s="231"/>
      <c r="K156" s="235">
        <v>1</v>
      </c>
      <c r="L156" s="231"/>
      <c r="M156" s="231"/>
      <c r="N156" s="231"/>
      <c r="O156" s="231"/>
      <c r="P156" s="231"/>
      <c r="Q156" s="231"/>
      <c r="R156" s="236"/>
      <c r="T156" s="237"/>
      <c r="U156" s="231"/>
      <c r="V156" s="231"/>
      <c r="W156" s="231"/>
      <c r="X156" s="231"/>
      <c r="Y156" s="231"/>
      <c r="Z156" s="231"/>
      <c r="AA156" s="238"/>
      <c r="AT156" s="239" t="s">
        <v>182</v>
      </c>
      <c r="AU156" s="239" t="s">
        <v>130</v>
      </c>
      <c r="AV156" s="10" t="s">
        <v>130</v>
      </c>
      <c r="AW156" s="10" t="s">
        <v>36</v>
      </c>
      <c r="AX156" s="10" t="s">
        <v>79</v>
      </c>
      <c r="AY156" s="239" t="s">
        <v>174</v>
      </c>
    </row>
    <row r="157" s="10" customFormat="1" ht="16.5" customHeight="1">
      <c r="B157" s="230"/>
      <c r="C157" s="231"/>
      <c r="D157" s="231"/>
      <c r="E157" s="232" t="s">
        <v>22</v>
      </c>
      <c r="F157" s="240" t="s">
        <v>956</v>
      </c>
      <c r="G157" s="231"/>
      <c r="H157" s="231"/>
      <c r="I157" s="231"/>
      <c r="J157" s="231"/>
      <c r="K157" s="235">
        <v>1</v>
      </c>
      <c r="L157" s="231"/>
      <c r="M157" s="231"/>
      <c r="N157" s="231"/>
      <c r="O157" s="231"/>
      <c r="P157" s="231"/>
      <c r="Q157" s="231"/>
      <c r="R157" s="236"/>
      <c r="T157" s="237"/>
      <c r="U157" s="231"/>
      <c r="V157" s="231"/>
      <c r="W157" s="231"/>
      <c r="X157" s="231"/>
      <c r="Y157" s="231"/>
      <c r="Z157" s="231"/>
      <c r="AA157" s="238"/>
      <c r="AT157" s="239" t="s">
        <v>182</v>
      </c>
      <c r="AU157" s="239" t="s">
        <v>130</v>
      </c>
      <c r="AV157" s="10" t="s">
        <v>130</v>
      </c>
      <c r="AW157" s="10" t="s">
        <v>36</v>
      </c>
      <c r="AX157" s="10" t="s">
        <v>79</v>
      </c>
      <c r="AY157" s="239" t="s">
        <v>174</v>
      </c>
    </row>
    <row r="158" s="1" customFormat="1" ht="16.5" customHeight="1">
      <c r="B158" s="46"/>
      <c r="C158" s="245" t="s">
        <v>216</v>
      </c>
      <c r="D158" s="245" t="s">
        <v>235</v>
      </c>
      <c r="E158" s="246" t="s">
        <v>957</v>
      </c>
      <c r="F158" s="247" t="s">
        <v>958</v>
      </c>
      <c r="G158" s="247"/>
      <c r="H158" s="247"/>
      <c r="I158" s="247"/>
      <c r="J158" s="248" t="s">
        <v>22</v>
      </c>
      <c r="K158" s="249">
        <v>3</v>
      </c>
      <c r="L158" s="250">
        <v>0</v>
      </c>
      <c r="M158" s="251"/>
      <c r="N158" s="252">
        <f>ROUND(L158*K158,2)</f>
        <v>0</v>
      </c>
      <c r="O158" s="226"/>
      <c r="P158" s="226"/>
      <c r="Q158" s="226"/>
      <c r="R158" s="48"/>
      <c r="T158" s="227" t="s">
        <v>22</v>
      </c>
      <c r="U158" s="56" t="s">
        <v>44</v>
      </c>
      <c r="V158" s="47"/>
      <c r="W158" s="228">
        <f>V158*K158</f>
        <v>0</v>
      </c>
      <c r="X158" s="228">
        <v>0</v>
      </c>
      <c r="Y158" s="228">
        <f>X158*K158</f>
        <v>0</v>
      </c>
      <c r="Z158" s="228">
        <v>0</v>
      </c>
      <c r="AA158" s="229">
        <f>Z158*K158</f>
        <v>0</v>
      </c>
      <c r="AR158" s="22" t="s">
        <v>238</v>
      </c>
      <c r="AT158" s="22" t="s">
        <v>235</v>
      </c>
      <c r="AU158" s="22" t="s">
        <v>130</v>
      </c>
      <c r="AY158" s="22" t="s">
        <v>174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22" t="s">
        <v>87</v>
      </c>
      <c r="BK158" s="142">
        <f>ROUND(L158*K158,2)</f>
        <v>0</v>
      </c>
      <c r="BL158" s="22" t="s">
        <v>232</v>
      </c>
      <c r="BM158" s="22" t="s">
        <v>959</v>
      </c>
    </row>
    <row r="159" s="10" customFormat="1" ht="16.5" customHeight="1">
      <c r="B159" s="230"/>
      <c r="C159" s="231"/>
      <c r="D159" s="231"/>
      <c r="E159" s="232" t="s">
        <v>22</v>
      </c>
      <c r="F159" s="233" t="s">
        <v>960</v>
      </c>
      <c r="G159" s="234"/>
      <c r="H159" s="234"/>
      <c r="I159" s="234"/>
      <c r="J159" s="231"/>
      <c r="K159" s="235">
        <v>1</v>
      </c>
      <c r="L159" s="231"/>
      <c r="M159" s="231"/>
      <c r="N159" s="231"/>
      <c r="O159" s="231"/>
      <c r="P159" s="231"/>
      <c r="Q159" s="231"/>
      <c r="R159" s="236"/>
      <c r="T159" s="237"/>
      <c r="U159" s="231"/>
      <c r="V159" s="231"/>
      <c r="W159" s="231"/>
      <c r="X159" s="231"/>
      <c r="Y159" s="231"/>
      <c r="Z159" s="231"/>
      <c r="AA159" s="238"/>
      <c r="AT159" s="239" t="s">
        <v>182</v>
      </c>
      <c r="AU159" s="239" t="s">
        <v>130</v>
      </c>
      <c r="AV159" s="10" t="s">
        <v>130</v>
      </c>
      <c r="AW159" s="10" t="s">
        <v>36</v>
      </c>
      <c r="AX159" s="10" t="s">
        <v>79</v>
      </c>
      <c r="AY159" s="239" t="s">
        <v>174</v>
      </c>
    </row>
    <row r="160" s="10" customFormat="1" ht="16.5" customHeight="1">
      <c r="B160" s="230"/>
      <c r="C160" s="231"/>
      <c r="D160" s="231"/>
      <c r="E160" s="232" t="s">
        <v>22</v>
      </c>
      <c r="F160" s="240" t="s">
        <v>955</v>
      </c>
      <c r="G160" s="231"/>
      <c r="H160" s="231"/>
      <c r="I160" s="231"/>
      <c r="J160" s="231"/>
      <c r="K160" s="235">
        <v>1</v>
      </c>
      <c r="L160" s="231"/>
      <c r="M160" s="231"/>
      <c r="N160" s="231"/>
      <c r="O160" s="231"/>
      <c r="P160" s="231"/>
      <c r="Q160" s="231"/>
      <c r="R160" s="236"/>
      <c r="T160" s="237"/>
      <c r="U160" s="231"/>
      <c r="V160" s="231"/>
      <c r="W160" s="231"/>
      <c r="X160" s="231"/>
      <c r="Y160" s="231"/>
      <c r="Z160" s="231"/>
      <c r="AA160" s="238"/>
      <c r="AT160" s="239" t="s">
        <v>182</v>
      </c>
      <c r="AU160" s="239" t="s">
        <v>130</v>
      </c>
      <c r="AV160" s="10" t="s">
        <v>130</v>
      </c>
      <c r="AW160" s="10" t="s">
        <v>36</v>
      </c>
      <c r="AX160" s="10" t="s">
        <v>79</v>
      </c>
      <c r="AY160" s="239" t="s">
        <v>174</v>
      </c>
    </row>
    <row r="161" s="10" customFormat="1" ht="16.5" customHeight="1">
      <c r="B161" s="230"/>
      <c r="C161" s="231"/>
      <c r="D161" s="231"/>
      <c r="E161" s="232" t="s">
        <v>22</v>
      </c>
      <c r="F161" s="240" t="s">
        <v>956</v>
      </c>
      <c r="G161" s="231"/>
      <c r="H161" s="231"/>
      <c r="I161" s="231"/>
      <c r="J161" s="231"/>
      <c r="K161" s="235">
        <v>1</v>
      </c>
      <c r="L161" s="231"/>
      <c r="M161" s="231"/>
      <c r="N161" s="231"/>
      <c r="O161" s="231"/>
      <c r="P161" s="231"/>
      <c r="Q161" s="231"/>
      <c r="R161" s="236"/>
      <c r="T161" s="237"/>
      <c r="U161" s="231"/>
      <c r="V161" s="231"/>
      <c r="W161" s="231"/>
      <c r="X161" s="231"/>
      <c r="Y161" s="231"/>
      <c r="Z161" s="231"/>
      <c r="AA161" s="238"/>
      <c r="AT161" s="239" t="s">
        <v>182</v>
      </c>
      <c r="AU161" s="239" t="s">
        <v>130</v>
      </c>
      <c r="AV161" s="10" t="s">
        <v>130</v>
      </c>
      <c r="AW161" s="10" t="s">
        <v>36</v>
      </c>
      <c r="AX161" s="10" t="s">
        <v>79</v>
      </c>
      <c r="AY161" s="239" t="s">
        <v>174</v>
      </c>
    </row>
    <row r="162" s="1" customFormat="1" ht="16.5" customHeight="1">
      <c r="B162" s="46"/>
      <c r="C162" s="245" t="s">
        <v>220</v>
      </c>
      <c r="D162" s="245" t="s">
        <v>235</v>
      </c>
      <c r="E162" s="246" t="s">
        <v>961</v>
      </c>
      <c r="F162" s="247" t="s">
        <v>962</v>
      </c>
      <c r="G162" s="247"/>
      <c r="H162" s="247"/>
      <c r="I162" s="247"/>
      <c r="J162" s="248" t="s">
        <v>22</v>
      </c>
      <c r="K162" s="249">
        <v>2</v>
      </c>
      <c r="L162" s="250">
        <v>0</v>
      </c>
      <c r="M162" s="251"/>
      <c r="N162" s="252">
        <f>ROUND(L162*K162,2)</f>
        <v>0</v>
      </c>
      <c r="O162" s="226"/>
      <c r="P162" s="226"/>
      <c r="Q162" s="226"/>
      <c r="R162" s="48"/>
      <c r="T162" s="227" t="s">
        <v>22</v>
      </c>
      <c r="U162" s="56" t="s">
        <v>44</v>
      </c>
      <c r="V162" s="47"/>
      <c r="W162" s="228">
        <f>V162*K162</f>
        <v>0</v>
      </c>
      <c r="X162" s="228">
        <v>0</v>
      </c>
      <c r="Y162" s="228">
        <f>X162*K162</f>
        <v>0</v>
      </c>
      <c r="Z162" s="228">
        <v>0</v>
      </c>
      <c r="AA162" s="229">
        <f>Z162*K162</f>
        <v>0</v>
      </c>
      <c r="AR162" s="22" t="s">
        <v>238</v>
      </c>
      <c r="AT162" s="22" t="s">
        <v>235</v>
      </c>
      <c r="AU162" s="22" t="s">
        <v>130</v>
      </c>
      <c r="AY162" s="22" t="s">
        <v>174</v>
      </c>
      <c r="BE162" s="142">
        <f>IF(U162="základní",N162,0)</f>
        <v>0</v>
      </c>
      <c r="BF162" s="142">
        <f>IF(U162="snížená",N162,0)</f>
        <v>0</v>
      </c>
      <c r="BG162" s="142">
        <f>IF(U162="zákl. přenesená",N162,0)</f>
        <v>0</v>
      </c>
      <c r="BH162" s="142">
        <f>IF(U162="sníž. přenesená",N162,0)</f>
        <v>0</v>
      </c>
      <c r="BI162" s="142">
        <f>IF(U162="nulová",N162,0)</f>
        <v>0</v>
      </c>
      <c r="BJ162" s="22" t="s">
        <v>87</v>
      </c>
      <c r="BK162" s="142">
        <f>ROUND(L162*K162,2)</f>
        <v>0</v>
      </c>
      <c r="BL162" s="22" t="s">
        <v>232</v>
      </c>
      <c r="BM162" s="22" t="s">
        <v>963</v>
      </c>
    </row>
    <row r="163" s="10" customFormat="1" ht="16.5" customHeight="1">
      <c r="B163" s="230"/>
      <c r="C163" s="231"/>
      <c r="D163" s="231"/>
      <c r="E163" s="232" t="s">
        <v>22</v>
      </c>
      <c r="F163" s="233" t="s">
        <v>954</v>
      </c>
      <c r="G163" s="234"/>
      <c r="H163" s="234"/>
      <c r="I163" s="234"/>
      <c r="J163" s="231"/>
      <c r="K163" s="235">
        <v>1</v>
      </c>
      <c r="L163" s="231"/>
      <c r="M163" s="231"/>
      <c r="N163" s="231"/>
      <c r="O163" s="231"/>
      <c r="P163" s="231"/>
      <c r="Q163" s="231"/>
      <c r="R163" s="236"/>
      <c r="T163" s="237"/>
      <c r="U163" s="231"/>
      <c r="V163" s="231"/>
      <c r="W163" s="231"/>
      <c r="X163" s="231"/>
      <c r="Y163" s="231"/>
      <c r="Z163" s="231"/>
      <c r="AA163" s="238"/>
      <c r="AT163" s="239" t="s">
        <v>182</v>
      </c>
      <c r="AU163" s="239" t="s">
        <v>130</v>
      </c>
      <c r="AV163" s="10" t="s">
        <v>130</v>
      </c>
      <c r="AW163" s="10" t="s">
        <v>36</v>
      </c>
      <c r="AX163" s="10" t="s">
        <v>79</v>
      </c>
      <c r="AY163" s="239" t="s">
        <v>174</v>
      </c>
    </row>
    <row r="164" s="10" customFormat="1" ht="16.5" customHeight="1">
      <c r="B164" s="230"/>
      <c r="C164" s="231"/>
      <c r="D164" s="231"/>
      <c r="E164" s="232" t="s">
        <v>22</v>
      </c>
      <c r="F164" s="240" t="s">
        <v>960</v>
      </c>
      <c r="G164" s="231"/>
      <c r="H164" s="231"/>
      <c r="I164" s="231"/>
      <c r="J164" s="231"/>
      <c r="K164" s="235">
        <v>1</v>
      </c>
      <c r="L164" s="231"/>
      <c r="M164" s="231"/>
      <c r="N164" s="231"/>
      <c r="O164" s="231"/>
      <c r="P164" s="231"/>
      <c r="Q164" s="231"/>
      <c r="R164" s="236"/>
      <c r="T164" s="237"/>
      <c r="U164" s="231"/>
      <c r="V164" s="231"/>
      <c r="W164" s="231"/>
      <c r="X164" s="231"/>
      <c r="Y164" s="231"/>
      <c r="Z164" s="231"/>
      <c r="AA164" s="238"/>
      <c r="AT164" s="239" t="s">
        <v>182</v>
      </c>
      <c r="AU164" s="239" t="s">
        <v>130</v>
      </c>
      <c r="AV164" s="10" t="s">
        <v>130</v>
      </c>
      <c r="AW164" s="10" t="s">
        <v>36</v>
      </c>
      <c r="AX164" s="10" t="s">
        <v>79</v>
      </c>
      <c r="AY164" s="239" t="s">
        <v>174</v>
      </c>
    </row>
    <row r="165" s="1" customFormat="1" ht="16.5" customHeight="1">
      <c r="B165" s="46"/>
      <c r="C165" s="219" t="s">
        <v>224</v>
      </c>
      <c r="D165" s="219" t="s">
        <v>175</v>
      </c>
      <c r="E165" s="220" t="s">
        <v>964</v>
      </c>
      <c r="F165" s="221" t="s">
        <v>965</v>
      </c>
      <c r="G165" s="221"/>
      <c r="H165" s="221"/>
      <c r="I165" s="221"/>
      <c r="J165" s="222" t="s">
        <v>244</v>
      </c>
      <c r="K165" s="223">
        <v>5</v>
      </c>
      <c r="L165" s="224">
        <v>0</v>
      </c>
      <c r="M165" s="225"/>
      <c r="N165" s="226">
        <f>ROUND(L165*K165,2)</f>
        <v>0</v>
      </c>
      <c r="O165" s="226"/>
      <c r="P165" s="226"/>
      <c r="Q165" s="226"/>
      <c r="R165" s="48"/>
      <c r="T165" s="227" t="s">
        <v>22</v>
      </c>
      <c r="U165" s="56" t="s">
        <v>44</v>
      </c>
      <c r="V165" s="47"/>
      <c r="W165" s="228">
        <f>V165*K165</f>
        <v>0</v>
      </c>
      <c r="X165" s="228">
        <v>0</v>
      </c>
      <c r="Y165" s="228">
        <f>X165*K165</f>
        <v>0</v>
      </c>
      <c r="Z165" s="228">
        <v>0</v>
      </c>
      <c r="AA165" s="229">
        <f>Z165*K165</f>
        <v>0</v>
      </c>
      <c r="AR165" s="22" t="s">
        <v>232</v>
      </c>
      <c r="AT165" s="22" t="s">
        <v>175</v>
      </c>
      <c r="AU165" s="22" t="s">
        <v>130</v>
      </c>
      <c r="AY165" s="22" t="s">
        <v>174</v>
      </c>
      <c r="BE165" s="142">
        <f>IF(U165="základní",N165,0)</f>
        <v>0</v>
      </c>
      <c r="BF165" s="142">
        <f>IF(U165="snížená",N165,0)</f>
        <v>0</v>
      </c>
      <c r="BG165" s="142">
        <f>IF(U165="zákl. přenesená",N165,0)</f>
        <v>0</v>
      </c>
      <c r="BH165" s="142">
        <f>IF(U165="sníž. přenesená",N165,0)</f>
        <v>0</v>
      </c>
      <c r="BI165" s="142">
        <f>IF(U165="nulová",N165,0)</f>
        <v>0</v>
      </c>
      <c r="BJ165" s="22" t="s">
        <v>87</v>
      </c>
      <c r="BK165" s="142">
        <f>ROUND(L165*K165,2)</f>
        <v>0</v>
      </c>
      <c r="BL165" s="22" t="s">
        <v>232</v>
      </c>
      <c r="BM165" s="22" t="s">
        <v>966</v>
      </c>
    </row>
    <row r="166" s="10" customFormat="1" ht="16.5" customHeight="1">
      <c r="B166" s="230"/>
      <c r="C166" s="231"/>
      <c r="D166" s="231"/>
      <c r="E166" s="232" t="s">
        <v>22</v>
      </c>
      <c r="F166" s="233" t="s">
        <v>954</v>
      </c>
      <c r="G166" s="234"/>
      <c r="H166" s="234"/>
      <c r="I166" s="234"/>
      <c r="J166" s="231"/>
      <c r="K166" s="235">
        <v>1</v>
      </c>
      <c r="L166" s="231"/>
      <c r="M166" s="231"/>
      <c r="N166" s="231"/>
      <c r="O166" s="231"/>
      <c r="P166" s="231"/>
      <c r="Q166" s="231"/>
      <c r="R166" s="236"/>
      <c r="T166" s="237"/>
      <c r="U166" s="231"/>
      <c r="V166" s="231"/>
      <c r="W166" s="231"/>
      <c r="X166" s="231"/>
      <c r="Y166" s="231"/>
      <c r="Z166" s="231"/>
      <c r="AA166" s="238"/>
      <c r="AT166" s="239" t="s">
        <v>182</v>
      </c>
      <c r="AU166" s="239" t="s">
        <v>130</v>
      </c>
      <c r="AV166" s="10" t="s">
        <v>130</v>
      </c>
      <c r="AW166" s="10" t="s">
        <v>36</v>
      </c>
      <c r="AX166" s="10" t="s">
        <v>79</v>
      </c>
      <c r="AY166" s="239" t="s">
        <v>174</v>
      </c>
    </row>
    <row r="167" s="10" customFormat="1" ht="16.5" customHeight="1">
      <c r="B167" s="230"/>
      <c r="C167" s="231"/>
      <c r="D167" s="231"/>
      <c r="E167" s="232" t="s">
        <v>22</v>
      </c>
      <c r="F167" s="240" t="s">
        <v>945</v>
      </c>
      <c r="G167" s="231"/>
      <c r="H167" s="231"/>
      <c r="I167" s="231"/>
      <c r="J167" s="231"/>
      <c r="K167" s="235">
        <v>2</v>
      </c>
      <c r="L167" s="231"/>
      <c r="M167" s="231"/>
      <c r="N167" s="231"/>
      <c r="O167" s="231"/>
      <c r="P167" s="231"/>
      <c r="Q167" s="231"/>
      <c r="R167" s="236"/>
      <c r="T167" s="237"/>
      <c r="U167" s="231"/>
      <c r="V167" s="231"/>
      <c r="W167" s="231"/>
      <c r="X167" s="231"/>
      <c r="Y167" s="231"/>
      <c r="Z167" s="231"/>
      <c r="AA167" s="238"/>
      <c r="AT167" s="239" t="s">
        <v>182</v>
      </c>
      <c r="AU167" s="239" t="s">
        <v>130</v>
      </c>
      <c r="AV167" s="10" t="s">
        <v>130</v>
      </c>
      <c r="AW167" s="10" t="s">
        <v>36</v>
      </c>
      <c r="AX167" s="10" t="s">
        <v>79</v>
      </c>
      <c r="AY167" s="239" t="s">
        <v>174</v>
      </c>
    </row>
    <row r="168" s="10" customFormat="1" ht="16.5" customHeight="1">
      <c r="B168" s="230"/>
      <c r="C168" s="231"/>
      <c r="D168" s="231"/>
      <c r="E168" s="232" t="s">
        <v>22</v>
      </c>
      <c r="F168" s="240" t="s">
        <v>955</v>
      </c>
      <c r="G168" s="231"/>
      <c r="H168" s="231"/>
      <c r="I168" s="231"/>
      <c r="J168" s="231"/>
      <c r="K168" s="235">
        <v>1</v>
      </c>
      <c r="L168" s="231"/>
      <c r="M168" s="231"/>
      <c r="N168" s="231"/>
      <c r="O168" s="231"/>
      <c r="P168" s="231"/>
      <c r="Q168" s="231"/>
      <c r="R168" s="236"/>
      <c r="T168" s="237"/>
      <c r="U168" s="231"/>
      <c r="V168" s="231"/>
      <c r="W168" s="231"/>
      <c r="X168" s="231"/>
      <c r="Y168" s="231"/>
      <c r="Z168" s="231"/>
      <c r="AA168" s="238"/>
      <c r="AT168" s="239" t="s">
        <v>182</v>
      </c>
      <c r="AU168" s="239" t="s">
        <v>130</v>
      </c>
      <c r="AV168" s="10" t="s">
        <v>130</v>
      </c>
      <c r="AW168" s="10" t="s">
        <v>36</v>
      </c>
      <c r="AX168" s="10" t="s">
        <v>79</v>
      </c>
      <c r="AY168" s="239" t="s">
        <v>174</v>
      </c>
    </row>
    <row r="169" s="10" customFormat="1" ht="16.5" customHeight="1">
      <c r="B169" s="230"/>
      <c r="C169" s="231"/>
      <c r="D169" s="231"/>
      <c r="E169" s="232" t="s">
        <v>22</v>
      </c>
      <c r="F169" s="240" t="s">
        <v>956</v>
      </c>
      <c r="G169" s="231"/>
      <c r="H169" s="231"/>
      <c r="I169" s="231"/>
      <c r="J169" s="231"/>
      <c r="K169" s="235">
        <v>1</v>
      </c>
      <c r="L169" s="231"/>
      <c r="M169" s="231"/>
      <c r="N169" s="231"/>
      <c r="O169" s="231"/>
      <c r="P169" s="231"/>
      <c r="Q169" s="231"/>
      <c r="R169" s="236"/>
      <c r="T169" s="237"/>
      <c r="U169" s="231"/>
      <c r="V169" s="231"/>
      <c r="W169" s="231"/>
      <c r="X169" s="231"/>
      <c r="Y169" s="231"/>
      <c r="Z169" s="231"/>
      <c r="AA169" s="238"/>
      <c r="AT169" s="239" t="s">
        <v>182</v>
      </c>
      <c r="AU169" s="239" t="s">
        <v>130</v>
      </c>
      <c r="AV169" s="10" t="s">
        <v>130</v>
      </c>
      <c r="AW169" s="10" t="s">
        <v>36</v>
      </c>
      <c r="AX169" s="10" t="s">
        <v>79</v>
      </c>
      <c r="AY169" s="239" t="s">
        <v>174</v>
      </c>
    </row>
    <row r="170" s="1" customFormat="1" ht="25.5" customHeight="1">
      <c r="B170" s="46"/>
      <c r="C170" s="219" t="s">
        <v>228</v>
      </c>
      <c r="D170" s="219" t="s">
        <v>175</v>
      </c>
      <c r="E170" s="220" t="s">
        <v>967</v>
      </c>
      <c r="F170" s="221" t="s">
        <v>968</v>
      </c>
      <c r="G170" s="221"/>
      <c r="H170" s="221"/>
      <c r="I170" s="221"/>
      <c r="J170" s="222" t="s">
        <v>244</v>
      </c>
      <c r="K170" s="223">
        <v>1</v>
      </c>
      <c r="L170" s="224">
        <v>0</v>
      </c>
      <c r="M170" s="225"/>
      <c r="N170" s="226">
        <f>ROUND(L170*K170,2)</f>
        <v>0</v>
      </c>
      <c r="O170" s="226"/>
      <c r="P170" s="226"/>
      <c r="Q170" s="226"/>
      <c r="R170" s="48"/>
      <c r="T170" s="227" t="s">
        <v>22</v>
      </c>
      <c r="U170" s="56" t="s">
        <v>44</v>
      </c>
      <c r="V170" s="47"/>
      <c r="W170" s="228">
        <f>V170*K170</f>
        <v>0</v>
      </c>
      <c r="X170" s="228">
        <v>0</v>
      </c>
      <c r="Y170" s="228">
        <f>X170*K170</f>
        <v>0</v>
      </c>
      <c r="Z170" s="228">
        <v>0</v>
      </c>
      <c r="AA170" s="229">
        <f>Z170*K170</f>
        <v>0</v>
      </c>
      <c r="AR170" s="22" t="s">
        <v>232</v>
      </c>
      <c r="AT170" s="22" t="s">
        <v>175</v>
      </c>
      <c r="AU170" s="22" t="s">
        <v>130</v>
      </c>
      <c r="AY170" s="22" t="s">
        <v>174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22" t="s">
        <v>87</v>
      </c>
      <c r="BK170" s="142">
        <f>ROUND(L170*K170,2)</f>
        <v>0</v>
      </c>
      <c r="BL170" s="22" t="s">
        <v>232</v>
      </c>
      <c r="BM170" s="22" t="s">
        <v>969</v>
      </c>
    </row>
    <row r="171" s="10" customFormat="1" ht="16.5" customHeight="1">
      <c r="B171" s="230"/>
      <c r="C171" s="231"/>
      <c r="D171" s="231"/>
      <c r="E171" s="232" t="s">
        <v>22</v>
      </c>
      <c r="F171" s="233" t="s">
        <v>970</v>
      </c>
      <c r="G171" s="234"/>
      <c r="H171" s="234"/>
      <c r="I171" s="234"/>
      <c r="J171" s="231"/>
      <c r="K171" s="235">
        <v>1</v>
      </c>
      <c r="L171" s="231"/>
      <c r="M171" s="231"/>
      <c r="N171" s="231"/>
      <c r="O171" s="231"/>
      <c r="P171" s="231"/>
      <c r="Q171" s="231"/>
      <c r="R171" s="236"/>
      <c r="T171" s="237"/>
      <c r="U171" s="231"/>
      <c r="V171" s="231"/>
      <c r="W171" s="231"/>
      <c r="X171" s="231"/>
      <c r="Y171" s="231"/>
      <c r="Z171" s="231"/>
      <c r="AA171" s="238"/>
      <c r="AT171" s="239" t="s">
        <v>182</v>
      </c>
      <c r="AU171" s="239" t="s">
        <v>130</v>
      </c>
      <c r="AV171" s="10" t="s">
        <v>130</v>
      </c>
      <c r="AW171" s="10" t="s">
        <v>36</v>
      </c>
      <c r="AX171" s="10" t="s">
        <v>87</v>
      </c>
      <c r="AY171" s="239" t="s">
        <v>174</v>
      </c>
    </row>
    <row r="172" s="1" customFormat="1" ht="16.5" customHeight="1">
      <c r="B172" s="46"/>
      <c r="C172" s="245" t="s">
        <v>234</v>
      </c>
      <c r="D172" s="245" t="s">
        <v>235</v>
      </c>
      <c r="E172" s="246" t="s">
        <v>971</v>
      </c>
      <c r="F172" s="247" t="s">
        <v>972</v>
      </c>
      <c r="G172" s="247"/>
      <c r="H172" s="247"/>
      <c r="I172" s="247"/>
      <c r="J172" s="248" t="s">
        <v>244</v>
      </c>
      <c r="K172" s="249">
        <v>1</v>
      </c>
      <c r="L172" s="250">
        <v>0</v>
      </c>
      <c r="M172" s="251"/>
      <c r="N172" s="252">
        <f>ROUND(L172*K172,2)</f>
        <v>0</v>
      </c>
      <c r="O172" s="226"/>
      <c r="P172" s="226"/>
      <c r="Q172" s="226"/>
      <c r="R172" s="48"/>
      <c r="T172" s="227" t="s">
        <v>22</v>
      </c>
      <c r="U172" s="56" t="s">
        <v>44</v>
      </c>
      <c r="V172" s="47"/>
      <c r="W172" s="228">
        <f>V172*K172</f>
        <v>0</v>
      </c>
      <c r="X172" s="228">
        <v>0.00024000000000000001</v>
      </c>
      <c r="Y172" s="228">
        <f>X172*K172</f>
        <v>0.00024000000000000001</v>
      </c>
      <c r="Z172" s="228">
        <v>0</v>
      </c>
      <c r="AA172" s="229">
        <f>Z172*K172</f>
        <v>0</v>
      </c>
      <c r="AR172" s="22" t="s">
        <v>238</v>
      </c>
      <c r="AT172" s="22" t="s">
        <v>235</v>
      </c>
      <c r="AU172" s="22" t="s">
        <v>130</v>
      </c>
      <c r="AY172" s="22" t="s">
        <v>174</v>
      </c>
      <c r="BE172" s="142">
        <f>IF(U172="základní",N172,0)</f>
        <v>0</v>
      </c>
      <c r="BF172" s="142">
        <f>IF(U172="snížená",N172,0)</f>
        <v>0</v>
      </c>
      <c r="BG172" s="142">
        <f>IF(U172="zákl. přenesená",N172,0)</f>
        <v>0</v>
      </c>
      <c r="BH172" s="142">
        <f>IF(U172="sníž. přenesená",N172,0)</f>
        <v>0</v>
      </c>
      <c r="BI172" s="142">
        <f>IF(U172="nulová",N172,0)</f>
        <v>0</v>
      </c>
      <c r="BJ172" s="22" t="s">
        <v>87</v>
      </c>
      <c r="BK172" s="142">
        <f>ROUND(L172*K172,2)</f>
        <v>0</v>
      </c>
      <c r="BL172" s="22" t="s">
        <v>232</v>
      </c>
      <c r="BM172" s="22" t="s">
        <v>973</v>
      </c>
    </row>
    <row r="173" s="10" customFormat="1" ht="16.5" customHeight="1">
      <c r="B173" s="230"/>
      <c r="C173" s="231"/>
      <c r="D173" s="231"/>
      <c r="E173" s="232" t="s">
        <v>22</v>
      </c>
      <c r="F173" s="233" t="s">
        <v>970</v>
      </c>
      <c r="G173" s="234"/>
      <c r="H173" s="234"/>
      <c r="I173" s="234"/>
      <c r="J173" s="231"/>
      <c r="K173" s="235">
        <v>1</v>
      </c>
      <c r="L173" s="231"/>
      <c r="M173" s="231"/>
      <c r="N173" s="231"/>
      <c r="O173" s="231"/>
      <c r="P173" s="231"/>
      <c r="Q173" s="231"/>
      <c r="R173" s="236"/>
      <c r="T173" s="237"/>
      <c r="U173" s="231"/>
      <c r="V173" s="231"/>
      <c r="W173" s="231"/>
      <c r="X173" s="231"/>
      <c r="Y173" s="231"/>
      <c r="Z173" s="231"/>
      <c r="AA173" s="238"/>
      <c r="AT173" s="239" t="s">
        <v>182</v>
      </c>
      <c r="AU173" s="239" t="s">
        <v>130</v>
      </c>
      <c r="AV173" s="10" t="s">
        <v>130</v>
      </c>
      <c r="AW173" s="10" t="s">
        <v>36</v>
      </c>
      <c r="AX173" s="10" t="s">
        <v>87</v>
      </c>
      <c r="AY173" s="239" t="s">
        <v>174</v>
      </c>
    </row>
    <row r="174" s="1" customFormat="1" ht="25.5" customHeight="1">
      <c r="B174" s="46"/>
      <c r="C174" s="219" t="s">
        <v>241</v>
      </c>
      <c r="D174" s="219" t="s">
        <v>175</v>
      </c>
      <c r="E174" s="220" t="s">
        <v>974</v>
      </c>
      <c r="F174" s="221" t="s">
        <v>975</v>
      </c>
      <c r="G174" s="221"/>
      <c r="H174" s="221"/>
      <c r="I174" s="221"/>
      <c r="J174" s="222" t="s">
        <v>244</v>
      </c>
      <c r="K174" s="223">
        <v>1</v>
      </c>
      <c r="L174" s="224">
        <v>0</v>
      </c>
      <c r="M174" s="225"/>
      <c r="N174" s="226">
        <f>ROUND(L174*K174,2)</f>
        <v>0</v>
      </c>
      <c r="O174" s="226"/>
      <c r="P174" s="226"/>
      <c r="Q174" s="226"/>
      <c r="R174" s="48"/>
      <c r="T174" s="227" t="s">
        <v>22</v>
      </c>
      <c r="U174" s="56" t="s">
        <v>44</v>
      </c>
      <c r="V174" s="47"/>
      <c r="W174" s="228">
        <f>V174*K174</f>
        <v>0</v>
      </c>
      <c r="X174" s="228">
        <v>0</v>
      </c>
      <c r="Y174" s="228">
        <f>X174*K174</f>
        <v>0</v>
      </c>
      <c r="Z174" s="228">
        <v>5.0000000000000002E-05</v>
      </c>
      <c r="AA174" s="229">
        <f>Z174*K174</f>
        <v>5.0000000000000002E-05</v>
      </c>
      <c r="AR174" s="22" t="s">
        <v>232</v>
      </c>
      <c r="AT174" s="22" t="s">
        <v>175</v>
      </c>
      <c r="AU174" s="22" t="s">
        <v>130</v>
      </c>
      <c r="AY174" s="22" t="s">
        <v>174</v>
      </c>
      <c r="BE174" s="142">
        <f>IF(U174="základní",N174,0)</f>
        <v>0</v>
      </c>
      <c r="BF174" s="142">
        <f>IF(U174="snížená",N174,0)</f>
        <v>0</v>
      </c>
      <c r="BG174" s="142">
        <f>IF(U174="zákl. přenesená",N174,0)</f>
        <v>0</v>
      </c>
      <c r="BH174" s="142">
        <f>IF(U174="sníž. přenesená",N174,0)</f>
        <v>0</v>
      </c>
      <c r="BI174" s="142">
        <f>IF(U174="nulová",N174,0)</f>
        <v>0</v>
      </c>
      <c r="BJ174" s="22" t="s">
        <v>87</v>
      </c>
      <c r="BK174" s="142">
        <f>ROUND(L174*K174,2)</f>
        <v>0</v>
      </c>
      <c r="BL174" s="22" t="s">
        <v>232</v>
      </c>
      <c r="BM174" s="22" t="s">
        <v>976</v>
      </c>
    </row>
    <row r="175" s="10" customFormat="1" ht="16.5" customHeight="1">
      <c r="B175" s="230"/>
      <c r="C175" s="231"/>
      <c r="D175" s="231"/>
      <c r="E175" s="232" t="s">
        <v>22</v>
      </c>
      <c r="F175" s="233" t="s">
        <v>970</v>
      </c>
      <c r="G175" s="234"/>
      <c r="H175" s="234"/>
      <c r="I175" s="234"/>
      <c r="J175" s="231"/>
      <c r="K175" s="235">
        <v>1</v>
      </c>
      <c r="L175" s="231"/>
      <c r="M175" s="231"/>
      <c r="N175" s="231"/>
      <c r="O175" s="231"/>
      <c r="P175" s="231"/>
      <c r="Q175" s="231"/>
      <c r="R175" s="236"/>
      <c r="T175" s="237"/>
      <c r="U175" s="231"/>
      <c r="V175" s="231"/>
      <c r="W175" s="231"/>
      <c r="X175" s="231"/>
      <c r="Y175" s="231"/>
      <c r="Z175" s="231"/>
      <c r="AA175" s="238"/>
      <c r="AT175" s="239" t="s">
        <v>182</v>
      </c>
      <c r="AU175" s="239" t="s">
        <v>130</v>
      </c>
      <c r="AV175" s="10" t="s">
        <v>130</v>
      </c>
      <c r="AW175" s="10" t="s">
        <v>36</v>
      </c>
      <c r="AX175" s="10" t="s">
        <v>87</v>
      </c>
      <c r="AY175" s="239" t="s">
        <v>174</v>
      </c>
    </row>
    <row r="176" s="1" customFormat="1" ht="25.5" customHeight="1">
      <c r="B176" s="46"/>
      <c r="C176" s="219" t="s">
        <v>11</v>
      </c>
      <c r="D176" s="219" t="s">
        <v>175</v>
      </c>
      <c r="E176" s="220" t="s">
        <v>977</v>
      </c>
      <c r="F176" s="221" t="s">
        <v>978</v>
      </c>
      <c r="G176" s="221"/>
      <c r="H176" s="221"/>
      <c r="I176" s="221"/>
      <c r="J176" s="222" t="s">
        <v>244</v>
      </c>
      <c r="K176" s="223">
        <v>2</v>
      </c>
      <c r="L176" s="224">
        <v>0</v>
      </c>
      <c r="M176" s="225"/>
      <c r="N176" s="226">
        <f>ROUND(L176*K176,2)</f>
        <v>0</v>
      </c>
      <c r="O176" s="226"/>
      <c r="P176" s="226"/>
      <c r="Q176" s="226"/>
      <c r="R176" s="48"/>
      <c r="T176" s="227" t="s">
        <v>22</v>
      </c>
      <c r="U176" s="56" t="s">
        <v>44</v>
      </c>
      <c r="V176" s="47"/>
      <c r="W176" s="228">
        <f>V176*K176</f>
        <v>0</v>
      </c>
      <c r="X176" s="228">
        <v>0</v>
      </c>
      <c r="Y176" s="228">
        <f>X176*K176</f>
        <v>0</v>
      </c>
      <c r="Z176" s="228">
        <v>0</v>
      </c>
      <c r="AA176" s="229">
        <f>Z176*K176</f>
        <v>0</v>
      </c>
      <c r="AR176" s="22" t="s">
        <v>232</v>
      </c>
      <c r="AT176" s="22" t="s">
        <v>175</v>
      </c>
      <c r="AU176" s="22" t="s">
        <v>130</v>
      </c>
      <c r="AY176" s="22" t="s">
        <v>174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22" t="s">
        <v>87</v>
      </c>
      <c r="BK176" s="142">
        <f>ROUND(L176*K176,2)</f>
        <v>0</v>
      </c>
      <c r="BL176" s="22" t="s">
        <v>232</v>
      </c>
      <c r="BM176" s="22" t="s">
        <v>979</v>
      </c>
    </row>
    <row r="177" s="10" customFormat="1" ht="16.5" customHeight="1">
      <c r="B177" s="230"/>
      <c r="C177" s="231"/>
      <c r="D177" s="231"/>
      <c r="E177" s="232" t="s">
        <v>22</v>
      </c>
      <c r="F177" s="233" t="s">
        <v>980</v>
      </c>
      <c r="G177" s="234"/>
      <c r="H177" s="234"/>
      <c r="I177" s="234"/>
      <c r="J177" s="231"/>
      <c r="K177" s="235">
        <v>2</v>
      </c>
      <c r="L177" s="231"/>
      <c r="M177" s="231"/>
      <c r="N177" s="231"/>
      <c r="O177" s="231"/>
      <c r="P177" s="231"/>
      <c r="Q177" s="231"/>
      <c r="R177" s="236"/>
      <c r="T177" s="237"/>
      <c r="U177" s="231"/>
      <c r="V177" s="231"/>
      <c r="W177" s="231"/>
      <c r="X177" s="231"/>
      <c r="Y177" s="231"/>
      <c r="Z177" s="231"/>
      <c r="AA177" s="238"/>
      <c r="AT177" s="239" t="s">
        <v>182</v>
      </c>
      <c r="AU177" s="239" t="s">
        <v>130</v>
      </c>
      <c r="AV177" s="10" t="s">
        <v>130</v>
      </c>
      <c r="AW177" s="10" t="s">
        <v>36</v>
      </c>
      <c r="AX177" s="10" t="s">
        <v>87</v>
      </c>
      <c r="AY177" s="239" t="s">
        <v>174</v>
      </c>
    </row>
    <row r="178" s="1" customFormat="1" ht="16.5" customHeight="1">
      <c r="B178" s="46"/>
      <c r="C178" s="245" t="s">
        <v>232</v>
      </c>
      <c r="D178" s="245" t="s">
        <v>235</v>
      </c>
      <c r="E178" s="246" t="s">
        <v>981</v>
      </c>
      <c r="F178" s="247" t="s">
        <v>982</v>
      </c>
      <c r="G178" s="247"/>
      <c r="H178" s="247"/>
      <c r="I178" s="247"/>
      <c r="J178" s="248" t="s">
        <v>22</v>
      </c>
      <c r="K178" s="249">
        <v>2</v>
      </c>
      <c r="L178" s="250">
        <v>0</v>
      </c>
      <c r="M178" s="251"/>
      <c r="N178" s="252">
        <f>ROUND(L178*K178,2)</f>
        <v>0</v>
      </c>
      <c r="O178" s="226"/>
      <c r="P178" s="226"/>
      <c r="Q178" s="226"/>
      <c r="R178" s="48"/>
      <c r="T178" s="227" t="s">
        <v>22</v>
      </c>
      <c r="U178" s="56" t="s">
        <v>44</v>
      </c>
      <c r="V178" s="47"/>
      <c r="W178" s="228">
        <f>V178*K178</f>
        <v>0</v>
      </c>
      <c r="X178" s="228">
        <v>0</v>
      </c>
      <c r="Y178" s="228">
        <f>X178*K178</f>
        <v>0</v>
      </c>
      <c r="Z178" s="228">
        <v>0</v>
      </c>
      <c r="AA178" s="229">
        <f>Z178*K178</f>
        <v>0</v>
      </c>
      <c r="AR178" s="22" t="s">
        <v>238</v>
      </c>
      <c r="AT178" s="22" t="s">
        <v>235</v>
      </c>
      <c r="AU178" s="22" t="s">
        <v>130</v>
      </c>
      <c r="AY178" s="22" t="s">
        <v>174</v>
      </c>
      <c r="BE178" s="142">
        <f>IF(U178="základní",N178,0)</f>
        <v>0</v>
      </c>
      <c r="BF178" s="142">
        <f>IF(U178="snížená",N178,0)</f>
        <v>0</v>
      </c>
      <c r="BG178" s="142">
        <f>IF(U178="zákl. přenesená",N178,0)</f>
        <v>0</v>
      </c>
      <c r="BH178" s="142">
        <f>IF(U178="sníž. přenesená",N178,0)</f>
        <v>0</v>
      </c>
      <c r="BI178" s="142">
        <f>IF(U178="nulová",N178,0)</f>
        <v>0</v>
      </c>
      <c r="BJ178" s="22" t="s">
        <v>87</v>
      </c>
      <c r="BK178" s="142">
        <f>ROUND(L178*K178,2)</f>
        <v>0</v>
      </c>
      <c r="BL178" s="22" t="s">
        <v>232</v>
      </c>
      <c r="BM178" s="22" t="s">
        <v>983</v>
      </c>
    </row>
    <row r="179" s="10" customFormat="1" ht="16.5" customHeight="1">
      <c r="B179" s="230"/>
      <c r="C179" s="231"/>
      <c r="D179" s="231"/>
      <c r="E179" s="232" t="s">
        <v>22</v>
      </c>
      <c r="F179" s="233" t="s">
        <v>980</v>
      </c>
      <c r="G179" s="234"/>
      <c r="H179" s="234"/>
      <c r="I179" s="234"/>
      <c r="J179" s="231"/>
      <c r="K179" s="235">
        <v>2</v>
      </c>
      <c r="L179" s="231"/>
      <c r="M179" s="231"/>
      <c r="N179" s="231"/>
      <c r="O179" s="231"/>
      <c r="P179" s="231"/>
      <c r="Q179" s="231"/>
      <c r="R179" s="236"/>
      <c r="T179" s="237"/>
      <c r="U179" s="231"/>
      <c r="V179" s="231"/>
      <c r="W179" s="231"/>
      <c r="X179" s="231"/>
      <c r="Y179" s="231"/>
      <c r="Z179" s="231"/>
      <c r="AA179" s="238"/>
      <c r="AT179" s="239" t="s">
        <v>182</v>
      </c>
      <c r="AU179" s="239" t="s">
        <v>130</v>
      </c>
      <c r="AV179" s="10" t="s">
        <v>130</v>
      </c>
      <c r="AW179" s="10" t="s">
        <v>36</v>
      </c>
      <c r="AX179" s="10" t="s">
        <v>87</v>
      </c>
      <c r="AY179" s="239" t="s">
        <v>174</v>
      </c>
    </row>
    <row r="180" s="1" customFormat="1" ht="38.25" customHeight="1">
      <c r="B180" s="46"/>
      <c r="C180" s="219" t="s">
        <v>252</v>
      </c>
      <c r="D180" s="219" t="s">
        <v>175</v>
      </c>
      <c r="E180" s="220" t="s">
        <v>984</v>
      </c>
      <c r="F180" s="221" t="s">
        <v>985</v>
      </c>
      <c r="G180" s="221"/>
      <c r="H180" s="221"/>
      <c r="I180" s="221"/>
      <c r="J180" s="222" t="s">
        <v>244</v>
      </c>
      <c r="K180" s="223">
        <v>84</v>
      </c>
      <c r="L180" s="224">
        <v>0</v>
      </c>
      <c r="M180" s="225"/>
      <c r="N180" s="226">
        <f>ROUND(L180*K180,2)</f>
        <v>0</v>
      </c>
      <c r="O180" s="226"/>
      <c r="P180" s="226"/>
      <c r="Q180" s="226"/>
      <c r="R180" s="48"/>
      <c r="T180" s="227" t="s">
        <v>22</v>
      </c>
      <c r="U180" s="56" t="s">
        <v>44</v>
      </c>
      <c r="V180" s="47"/>
      <c r="W180" s="228">
        <f>V180*K180</f>
        <v>0</v>
      </c>
      <c r="X180" s="228">
        <v>0</v>
      </c>
      <c r="Y180" s="228">
        <f>X180*K180</f>
        <v>0</v>
      </c>
      <c r="Z180" s="228">
        <v>0</v>
      </c>
      <c r="AA180" s="229">
        <f>Z180*K180</f>
        <v>0</v>
      </c>
      <c r="AR180" s="22" t="s">
        <v>232</v>
      </c>
      <c r="AT180" s="22" t="s">
        <v>175</v>
      </c>
      <c r="AU180" s="22" t="s">
        <v>130</v>
      </c>
      <c r="AY180" s="22" t="s">
        <v>174</v>
      </c>
      <c r="BE180" s="142">
        <f>IF(U180="základní",N180,0)</f>
        <v>0</v>
      </c>
      <c r="BF180" s="142">
        <f>IF(U180="snížená",N180,0)</f>
        <v>0</v>
      </c>
      <c r="BG180" s="142">
        <f>IF(U180="zákl. přenesená",N180,0)</f>
        <v>0</v>
      </c>
      <c r="BH180" s="142">
        <f>IF(U180="sníž. přenesená",N180,0)</f>
        <v>0</v>
      </c>
      <c r="BI180" s="142">
        <f>IF(U180="nulová",N180,0)</f>
        <v>0</v>
      </c>
      <c r="BJ180" s="22" t="s">
        <v>87</v>
      </c>
      <c r="BK180" s="142">
        <f>ROUND(L180*K180,2)</f>
        <v>0</v>
      </c>
      <c r="BL180" s="22" t="s">
        <v>232</v>
      </c>
      <c r="BM180" s="22" t="s">
        <v>986</v>
      </c>
    </row>
    <row r="181" s="10" customFormat="1" ht="16.5" customHeight="1">
      <c r="B181" s="230"/>
      <c r="C181" s="231"/>
      <c r="D181" s="231"/>
      <c r="E181" s="232" t="s">
        <v>22</v>
      </c>
      <c r="F181" s="233" t="s">
        <v>987</v>
      </c>
      <c r="G181" s="234"/>
      <c r="H181" s="234"/>
      <c r="I181" s="234"/>
      <c r="J181" s="231"/>
      <c r="K181" s="235">
        <v>17</v>
      </c>
      <c r="L181" s="231"/>
      <c r="M181" s="231"/>
      <c r="N181" s="231"/>
      <c r="O181" s="231"/>
      <c r="P181" s="231"/>
      <c r="Q181" s="231"/>
      <c r="R181" s="236"/>
      <c r="T181" s="237"/>
      <c r="U181" s="231"/>
      <c r="V181" s="231"/>
      <c r="W181" s="231"/>
      <c r="X181" s="231"/>
      <c r="Y181" s="231"/>
      <c r="Z181" s="231"/>
      <c r="AA181" s="238"/>
      <c r="AT181" s="239" t="s">
        <v>182</v>
      </c>
      <c r="AU181" s="239" t="s">
        <v>130</v>
      </c>
      <c r="AV181" s="10" t="s">
        <v>130</v>
      </c>
      <c r="AW181" s="10" t="s">
        <v>36</v>
      </c>
      <c r="AX181" s="10" t="s">
        <v>79</v>
      </c>
      <c r="AY181" s="239" t="s">
        <v>174</v>
      </c>
    </row>
    <row r="182" s="10" customFormat="1" ht="16.5" customHeight="1">
      <c r="B182" s="230"/>
      <c r="C182" s="231"/>
      <c r="D182" s="231"/>
      <c r="E182" s="232" t="s">
        <v>22</v>
      </c>
      <c r="F182" s="240" t="s">
        <v>988</v>
      </c>
      <c r="G182" s="231"/>
      <c r="H182" s="231"/>
      <c r="I182" s="231"/>
      <c r="J182" s="231"/>
      <c r="K182" s="235">
        <v>27</v>
      </c>
      <c r="L182" s="231"/>
      <c r="M182" s="231"/>
      <c r="N182" s="231"/>
      <c r="O182" s="231"/>
      <c r="P182" s="231"/>
      <c r="Q182" s="231"/>
      <c r="R182" s="236"/>
      <c r="T182" s="237"/>
      <c r="U182" s="231"/>
      <c r="V182" s="231"/>
      <c r="W182" s="231"/>
      <c r="X182" s="231"/>
      <c r="Y182" s="231"/>
      <c r="Z182" s="231"/>
      <c r="AA182" s="238"/>
      <c r="AT182" s="239" t="s">
        <v>182</v>
      </c>
      <c r="AU182" s="239" t="s">
        <v>130</v>
      </c>
      <c r="AV182" s="10" t="s">
        <v>130</v>
      </c>
      <c r="AW182" s="10" t="s">
        <v>36</v>
      </c>
      <c r="AX182" s="10" t="s">
        <v>79</v>
      </c>
      <c r="AY182" s="239" t="s">
        <v>174</v>
      </c>
    </row>
    <row r="183" s="10" customFormat="1" ht="16.5" customHeight="1">
      <c r="B183" s="230"/>
      <c r="C183" s="231"/>
      <c r="D183" s="231"/>
      <c r="E183" s="232" t="s">
        <v>22</v>
      </c>
      <c r="F183" s="240" t="s">
        <v>989</v>
      </c>
      <c r="G183" s="231"/>
      <c r="H183" s="231"/>
      <c r="I183" s="231"/>
      <c r="J183" s="231"/>
      <c r="K183" s="235">
        <v>20</v>
      </c>
      <c r="L183" s="231"/>
      <c r="M183" s="231"/>
      <c r="N183" s="231"/>
      <c r="O183" s="231"/>
      <c r="P183" s="231"/>
      <c r="Q183" s="231"/>
      <c r="R183" s="236"/>
      <c r="T183" s="237"/>
      <c r="U183" s="231"/>
      <c r="V183" s="231"/>
      <c r="W183" s="231"/>
      <c r="X183" s="231"/>
      <c r="Y183" s="231"/>
      <c r="Z183" s="231"/>
      <c r="AA183" s="238"/>
      <c r="AT183" s="239" t="s">
        <v>182</v>
      </c>
      <c r="AU183" s="239" t="s">
        <v>130</v>
      </c>
      <c r="AV183" s="10" t="s">
        <v>130</v>
      </c>
      <c r="AW183" s="10" t="s">
        <v>36</v>
      </c>
      <c r="AX183" s="10" t="s">
        <v>79</v>
      </c>
      <c r="AY183" s="239" t="s">
        <v>174</v>
      </c>
    </row>
    <row r="184" s="10" customFormat="1" ht="16.5" customHeight="1">
      <c r="B184" s="230"/>
      <c r="C184" s="231"/>
      <c r="D184" s="231"/>
      <c r="E184" s="232" t="s">
        <v>22</v>
      </c>
      <c r="F184" s="240" t="s">
        <v>990</v>
      </c>
      <c r="G184" s="231"/>
      <c r="H184" s="231"/>
      <c r="I184" s="231"/>
      <c r="J184" s="231"/>
      <c r="K184" s="235">
        <v>20</v>
      </c>
      <c r="L184" s="231"/>
      <c r="M184" s="231"/>
      <c r="N184" s="231"/>
      <c r="O184" s="231"/>
      <c r="P184" s="231"/>
      <c r="Q184" s="231"/>
      <c r="R184" s="236"/>
      <c r="T184" s="237"/>
      <c r="U184" s="231"/>
      <c r="V184" s="231"/>
      <c r="W184" s="231"/>
      <c r="X184" s="231"/>
      <c r="Y184" s="231"/>
      <c r="Z184" s="231"/>
      <c r="AA184" s="238"/>
      <c r="AT184" s="239" t="s">
        <v>182</v>
      </c>
      <c r="AU184" s="239" t="s">
        <v>130</v>
      </c>
      <c r="AV184" s="10" t="s">
        <v>130</v>
      </c>
      <c r="AW184" s="10" t="s">
        <v>36</v>
      </c>
      <c r="AX184" s="10" t="s">
        <v>79</v>
      </c>
      <c r="AY184" s="239" t="s">
        <v>174</v>
      </c>
    </row>
    <row r="185" s="1" customFormat="1" ht="16.5" customHeight="1">
      <c r="B185" s="46"/>
      <c r="C185" s="245" t="s">
        <v>257</v>
      </c>
      <c r="D185" s="245" t="s">
        <v>235</v>
      </c>
      <c r="E185" s="246" t="s">
        <v>991</v>
      </c>
      <c r="F185" s="247" t="s">
        <v>992</v>
      </c>
      <c r="G185" s="247"/>
      <c r="H185" s="247"/>
      <c r="I185" s="247"/>
      <c r="J185" s="248" t="s">
        <v>244</v>
      </c>
      <c r="K185" s="249">
        <v>84</v>
      </c>
      <c r="L185" s="250">
        <v>0</v>
      </c>
      <c r="M185" s="251"/>
      <c r="N185" s="252">
        <f>ROUND(L185*K185,2)</f>
        <v>0</v>
      </c>
      <c r="O185" s="226"/>
      <c r="P185" s="226"/>
      <c r="Q185" s="226"/>
      <c r="R185" s="48"/>
      <c r="T185" s="227" t="s">
        <v>22</v>
      </c>
      <c r="U185" s="56" t="s">
        <v>44</v>
      </c>
      <c r="V185" s="47"/>
      <c r="W185" s="228">
        <f>V185*K185</f>
        <v>0</v>
      </c>
      <c r="X185" s="228">
        <v>0.00027</v>
      </c>
      <c r="Y185" s="228">
        <f>X185*K185</f>
        <v>0.022679999999999999</v>
      </c>
      <c r="Z185" s="228">
        <v>0</v>
      </c>
      <c r="AA185" s="229">
        <f>Z185*K185</f>
        <v>0</v>
      </c>
      <c r="AR185" s="22" t="s">
        <v>238</v>
      </c>
      <c r="AT185" s="22" t="s">
        <v>235</v>
      </c>
      <c r="AU185" s="22" t="s">
        <v>130</v>
      </c>
      <c r="AY185" s="22" t="s">
        <v>174</v>
      </c>
      <c r="BE185" s="142">
        <f>IF(U185="základní",N185,0)</f>
        <v>0</v>
      </c>
      <c r="BF185" s="142">
        <f>IF(U185="snížená",N185,0)</f>
        <v>0</v>
      </c>
      <c r="BG185" s="142">
        <f>IF(U185="zákl. přenesená",N185,0)</f>
        <v>0</v>
      </c>
      <c r="BH185" s="142">
        <f>IF(U185="sníž. přenesená",N185,0)</f>
        <v>0</v>
      </c>
      <c r="BI185" s="142">
        <f>IF(U185="nulová",N185,0)</f>
        <v>0</v>
      </c>
      <c r="BJ185" s="22" t="s">
        <v>87</v>
      </c>
      <c r="BK185" s="142">
        <f>ROUND(L185*K185,2)</f>
        <v>0</v>
      </c>
      <c r="BL185" s="22" t="s">
        <v>232</v>
      </c>
      <c r="BM185" s="22" t="s">
        <v>993</v>
      </c>
    </row>
    <row r="186" s="10" customFormat="1" ht="16.5" customHeight="1">
      <c r="B186" s="230"/>
      <c r="C186" s="231"/>
      <c r="D186" s="231"/>
      <c r="E186" s="232" t="s">
        <v>22</v>
      </c>
      <c r="F186" s="233" t="s">
        <v>987</v>
      </c>
      <c r="G186" s="234"/>
      <c r="H186" s="234"/>
      <c r="I186" s="234"/>
      <c r="J186" s="231"/>
      <c r="K186" s="235">
        <v>17</v>
      </c>
      <c r="L186" s="231"/>
      <c r="M186" s="231"/>
      <c r="N186" s="231"/>
      <c r="O186" s="231"/>
      <c r="P186" s="231"/>
      <c r="Q186" s="231"/>
      <c r="R186" s="236"/>
      <c r="T186" s="237"/>
      <c r="U186" s="231"/>
      <c r="V186" s="231"/>
      <c r="W186" s="231"/>
      <c r="X186" s="231"/>
      <c r="Y186" s="231"/>
      <c r="Z186" s="231"/>
      <c r="AA186" s="238"/>
      <c r="AT186" s="239" t="s">
        <v>182</v>
      </c>
      <c r="AU186" s="239" t="s">
        <v>130</v>
      </c>
      <c r="AV186" s="10" t="s">
        <v>130</v>
      </c>
      <c r="AW186" s="10" t="s">
        <v>36</v>
      </c>
      <c r="AX186" s="10" t="s">
        <v>79</v>
      </c>
      <c r="AY186" s="239" t="s">
        <v>174</v>
      </c>
    </row>
    <row r="187" s="10" customFormat="1" ht="16.5" customHeight="1">
      <c r="B187" s="230"/>
      <c r="C187" s="231"/>
      <c r="D187" s="231"/>
      <c r="E187" s="232" t="s">
        <v>22</v>
      </c>
      <c r="F187" s="240" t="s">
        <v>988</v>
      </c>
      <c r="G187" s="231"/>
      <c r="H187" s="231"/>
      <c r="I187" s="231"/>
      <c r="J187" s="231"/>
      <c r="K187" s="235">
        <v>27</v>
      </c>
      <c r="L187" s="231"/>
      <c r="M187" s="231"/>
      <c r="N187" s="231"/>
      <c r="O187" s="231"/>
      <c r="P187" s="231"/>
      <c r="Q187" s="231"/>
      <c r="R187" s="236"/>
      <c r="T187" s="237"/>
      <c r="U187" s="231"/>
      <c r="V187" s="231"/>
      <c r="W187" s="231"/>
      <c r="X187" s="231"/>
      <c r="Y187" s="231"/>
      <c r="Z187" s="231"/>
      <c r="AA187" s="238"/>
      <c r="AT187" s="239" t="s">
        <v>182</v>
      </c>
      <c r="AU187" s="239" t="s">
        <v>130</v>
      </c>
      <c r="AV187" s="10" t="s">
        <v>130</v>
      </c>
      <c r="AW187" s="10" t="s">
        <v>36</v>
      </c>
      <c r="AX187" s="10" t="s">
        <v>79</v>
      </c>
      <c r="AY187" s="239" t="s">
        <v>174</v>
      </c>
    </row>
    <row r="188" s="10" customFormat="1" ht="16.5" customHeight="1">
      <c r="B188" s="230"/>
      <c r="C188" s="231"/>
      <c r="D188" s="231"/>
      <c r="E188" s="232" t="s">
        <v>22</v>
      </c>
      <c r="F188" s="240" t="s">
        <v>989</v>
      </c>
      <c r="G188" s="231"/>
      <c r="H188" s="231"/>
      <c r="I188" s="231"/>
      <c r="J188" s="231"/>
      <c r="K188" s="235">
        <v>20</v>
      </c>
      <c r="L188" s="231"/>
      <c r="M188" s="231"/>
      <c r="N188" s="231"/>
      <c r="O188" s="231"/>
      <c r="P188" s="231"/>
      <c r="Q188" s="231"/>
      <c r="R188" s="236"/>
      <c r="T188" s="237"/>
      <c r="U188" s="231"/>
      <c r="V188" s="231"/>
      <c r="W188" s="231"/>
      <c r="X188" s="231"/>
      <c r="Y188" s="231"/>
      <c r="Z188" s="231"/>
      <c r="AA188" s="238"/>
      <c r="AT188" s="239" t="s">
        <v>182</v>
      </c>
      <c r="AU188" s="239" t="s">
        <v>130</v>
      </c>
      <c r="AV188" s="10" t="s">
        <v>130</v>
      </c>
      <c r="AW188" s="10" t="s">
        <v>36</v>
      </c>
      <c r="AX188" s="10" t="s">
        <v>79</v>
      </c>
      <c r="AY188" s="239" t="s">
        <v>174</v>
      </c>
    </row>
    <row r="189" s="10" customFormat="1" ht="16.5" customHeight="1">
      <c r="B189" s="230"/>
      <c r="C189" s="231"/>
      <c r="D189" s="231"/>
      <c r="E189" s="232" t="s">
        <v>22</v>
      </c>
      <c r="F189" s="240" t="s">
        <v>990</v>
      </c>
      <c r="G189" s="231"/>
      <c r="H189" s="231"/>
      <c r="I189" s="231"/>
      <c r="J189" s="231"/>
      <c r="K189" s="235">
        <v>20</v>
      </c>
      <c r="L189" s="231"/>
      <c r="M189" s="231"/>
      <c r="N189" s="231"/>
      <c r="O189" s="231"/>
      <c r="P189" s="231"/>
      <c r="Q189" s="231"/>
      <c r="R189" s="236"/>
      <c r="T189" s="237"/>
      <c r="U189" s="231"/>
      <c r="V189" s="231"/>
      <c r="W189" s="231"/>
      <c r="X189" s="231"/>
      <c r="Y189" s="231"/>
      <c r="Z189" s="231"/>
      <c r="AA189" s="238"/>
      <c r="AT189" s="239" t="s">
        <v>182</v>
      </c>
      <c r="AU189" s="239" t="s">
        <v>130</v>
      </c>
      <c r="AV189" s="10" t="s">
        <v>130</v>
      </c>
      <c r="AW189" s="10" t="s">
        <v>36</v>
      </c>
      <c r="AX189" s="10" t="s">
        <v>79</v>
      </c>
      <c r="AY189" s="239" t="s">
        <v>174</v>
      </c>
    </row>
    <row r="190" s="1" customFormat="1" ht="25.5" customHeight="1">
      <c r="B190" s="46"/>
      <c r="C190" s="219" t="s">
        <v>266</v>
      </c>
      <c r="D190" s="219" t="s">
        <v>175</v>
      </c>
      <c r="E190" s="220" t="s">
        <v>994</v>
      </c>
      <c r="F190" s="221" t="s">
        <v>995</v>
      </c>
      <c r="G190" s="221"/>
      <c r="H190" s="221"/>
      <c r="I190" s="221"/>
      <c r="J190" s="222" t="s">
        <v>244</v>
      </c>
      <c r="K190" s="223">
        <v>1</v>
      </c>
      <c r="L190" s="224">
        <v>0</v>
      </c>
      <c r="M190" s="225"/>
      <c r="N190" s="226">
        <f>ROUND(L190*K190,2)</f>
        <v>0</v>
      </c>
      <c r="O190" s="226"/>
      <c r="P190" s="226"/>
      <c r="Q190" s="226"/>
      <c r="R190" s="48"/>
      <c r="T190" s="227" t="s">
        <v>22</v>
      </c>
      <c r="U190" s="56" t="s">
        <v>44</v>
      </c>
      <c r="V190" s="47"/>
      <c r="W190" s="228">
        <f>V190*K190</f>
        <v>0</v>
      </c>
      <c r="X190" s="228">
        <v>0</v>
      </c>
      <c r="Y190" s="228">
        <f>X190*K190</f>
        <v>0</v>
      </c>
      <c r="Z190" s="228">
        <v>0</v>
      </c>
      <c r="AA190" s="229">
        <f>Z190*K190</f>
        <v>0</v>
      </c>
      <c r="AR190" s="22" t="s">
        <v>232</v>
      </c>
      <c r="AT190" s="22" t="s">
        <v>175</v>
      </c>
      <c r="AU190" s="22" t="s">
        <v>130</v>
      </c>
      <c r="AY190" s="22" t="s">
        <v>174</v>
      </c>
      <c r="BE190" s="142">
        <f>IF(U190="základní",N190,0)</f>
        <v>0</v>
      </c>
      <c r="BF190" s="142">
        <f>IF(U190="snížená",N190,0)</f>
        <v>0</v>
      </c>
      <c r="BG190" s="142">
        <f>IF(U190="zákl. přenesená",N190,0)</f>
        <v>0</v>
      </c>
      <c r="BH190" s="142">
        <f>IF(U190="sníž. přenesená",N190,0)</f>
        <v>0</v>
      </c>
      <c r="BI190" s="142">
        <f>IF(U190="nulová",N190,0)</f>
        <v>0</v>
      </c>
      <c r="BJ190" s="22" t="s">
        <v>87</v>
      </c>
      <c r="BK190" s="142">
        <f>ROUND(L190*K190,2)</f>
        <v>0</v>
      </c>
      <c r="BL190" s="22" t="s">
        <v>232</v>
      </c>
      <c r="BM190" s="22" t="s">
        <v>996</v>
      </c>
    </row>
    <row r="191" s="10" customFormat="1" ht="16.5" customHeight="1">
      <c r="B191" s="230"/>
      <c r="C191" s="231"/>
      <c r="D191" s="231"/>
      <c r="E191" s="232" t="s">
        <v>22</v>
      </c>
      <c r="F191" s="233" t="s">
        <v>954</v>
      </c>
      <c r="G191" s="234"/>
      <c r="H191" s="234"/>
      <c r="I191" s="234"/>
      <c r="J191" s="231"/>
      <c r="K191" s="235">
        <v>1</v>
      </c>
      <c r="L191" s="231"/>
      <c r="M191" s="231"/>
      <c r="N191" s="231"/>
      <c r="O191" s="231"/>
      <c r="P191" s="231"/>
      <c r="Q191" s="231"/>
      <c r="R191" s="236"/>
      <c r="T191" s="237"/>
      <c r="U191" s="231"/>
      <c r="V191" s="231"/>
      <c r="W191" s="231"/>
      <c r="X191" s="231"/>
      <c r="Y191" s="231"/>
      <c r="Z191" s="231"/>
      <c r="AA191" s="238"/>
      <c r="AT191" s="239" t="s">
        <v>182</v>
      </c>
      <c r="AU191" s="239" t="s">
        <v>130</v>
      </c>
      <c r="AV191" s="10" t="s">
        <v>130</v>
      </c>
      <c r="AW191" s="10" t="s">
        <v>36</v>
      </c>
      <c r="AX191" s="10" t="s">
        <v>87</v>
      </c>
      <c r="AY191" s="239" t="s">
        <v>174</v>
      </c>
    </row>
    <row r="192" s="1" customFormat="1" ht="16.5" customHeight="1">
      <c r="B192" s="46"/>
      <c r="C192" s="245" t="s">
        <v>270</v>
      </c>
      <c r="D192" s="245" t="s">
        <v>235</v>
      </c>
      <c r="E192" s="246" t="s">
        <v>997</v>
      </c>
      <c r="F192" s="247" t="s">
        <v>998</v>
      </c>
      <c r="G192" s="247"/>
      <c r="H192" s="247"/>
      <c r="I192" s="247"/>
      <c r="J192" s="248" t="s">
        <v>244</v>
      </c>
      <c r="K192" s="249">
        <v>1</v>
      </c>
      <c r="L192" s="250">
        <v>0</v>
      </c>
      <c r="M192" s="251"/>
      <c r="N192" s="252">
        <f>ROUND(L192*K192,2)</f>
        <v>0</v>
      </c>
      <c r="O192" s="226"/>
      <c r="P192" s="226"/>
      <c r="Q192" s="226"/>
      <c r="R192" s="48"/>
      <c r="T192" s="227" t="s">
        <v>22</v>
      </c>
      <c r="U192" s="56" t="s">
        <v>44</v>
      </c>
      <c r="V192" s="47"/>
      <c r="W192" s="228">
        <f>V192*K192</f>
        <v>0</v>
      </c>
      <c r="X192" s="228">
        <v>0.00038000000000000002</v>
      </c>
      <c r="Y192" s="228">
        <f>X192*K192</f>
        <v>0.00038000000000000002</v>
      </c>
      <c r="Z192" s="228">
        <v>0</v>
      </c>
      <c r="AA192" s="229">
        <f>Z192*K192</f>
        <v>0</v>
      </c>
      <c r="AR192" s="22" t="s">
        <v>238</v>
      </c>
      <c r="AT192" s="22" t="s">
        <v>235</v>
      </c>
      <c r="AU192" s="22" t="s">
        <v>130</v>
      </c>
      <c r="AY192" s="22" t="s">
        <v>174</v>
      </c>
      <c r="BE192" s="142">
        <f>IF(U192="základní",N192,0)</f>
        <v>0</v>
      </c>
      <c r="BF192" s="142">
        <f>IF(U192="snížená",N192,0)</f>
        <v>0</v>
      </c>
      <c r="BG192" s="142">
        <f>IF(U192="zákl. přenesená",N192,0)</f>
        <v>0</v>
      </c>
      <c r="BH192" s="142">
        <f>IF(U192="sníž. přenesená",N192,0)</f>
        <v>0</v>
      </c>
      <c r="BI192" s="142">
        <f>IF(U192="nulová",N192,0)</f>
        <v>0</v>
      </c>
      <c r="BJ192" s="22" t="s">
        <v>87</v>
      </c>
      <c r="BK192" s="142">
        <f>ROUND(L192*K192,2)</f>
        <v>0</v>
      </c>
      <c r="BL192" s="22" t="s">
        <v>232</v>
      </c>
      <c r="BM192" s="22" t="s">
        <v>999</v>
      </c>
    </row>
    <row r="193" s="10" customFormat="1" ht="16.5" customHeight="1">
      <c r="B193" s="230"/>
      <c r="C193" s="231"/>
      <c r="D193" s="231"/>
      <c r="E193" s="232" t="s">
        <v>22</v>
      </c>
      <c r="F193" s="233" t="s">
        <v>954</v>
      </c>
      <c r="G193" s="234"/>
      <c r="H193" s="234"/>
      <c r="I193" s="234"/>
      <c r="J193" s="231"/>
      <c r="K193" s="235">
        <v>1</v>
      </c>
      <c r="L193" s="231"/>
      <c r="M193" s="231"/>
      <c r="N193" s="231"/>
      <c r="O193" s="231"/>
      <c r="P193" s="231"/>
      <c r="Q193" s="231"/>
      <c r="R193" s="236"/>
      <c r="T193" s="237"/>
      <c r="U193" s="231"/>
      <c r="V193" s="231"/>
      <c r="W193" s="231"/>
      <c r="X193" s="231"/>
      <c r="Y193" s="231"/>
      <c r="Z193" s="231"/>
      <c r="AA193" s="238"/>
      <c r="AT193" s="239" t="s">
        <v>182</v>
      </c>
      <c r="AU193" s="239" t="s">
        <v>130</v>
      </c>
      <c r="AV193" s="10" t="s">
        <v>130</v>
      </c>
      <c r="AW193" s="10" t="s">
        <v>36</v>
      </c>
      <c r="AX193" s="10" t="s">
        <v>87</v>
      </c>
      <c r="AY193" s="239" t="s">
        <v>174</v>
      </c>
    </row>
    <row r="194" s="1" customFormat="1" ht="25.5" customHeight="1">
      <c r="B194" s="46"/>
      <c r="C194" s="219" t="s">
        <v>10</v>
      </c>
      <c r="D194" s="219" t="s">
        <v>175</v>
      </c>
      <c r="E194" s="220" t="s">
        <v>1000</v>
      </c>
      <c r="F194" s="221" t="s">
        <v>1001</v>
      </c>
      <c r="G194" s="221"/>
      <c r="H194" s="221"/>
      <c r="I194" s="221"/>
      <c r="J194" s="222" t="s">
        <v>244</v>
      </c>
      <c r="K194" s="223">
        <v>1</v>
      </c>
      <c r="L194" s="224">
        <v>0</v>
      </c>
      <c r="M194" s="225"/>
      <c r="N194" s="226">
        <f>ROUND(L194*K194,2)</f>
        <v>0</v>
      </c>
      <c r="O194" s="226"/>
      <c r="P194" s="226"/>
      <c r="Q194" s="226"/>
      <c r="R194" s="48"/>
      <c r="T194" s="227" t="s">
        <v>22</v>
      </c>
      <c r="U194" s="56" t="s">
        <v>44</v>
      </c>
      <c r="V194" s="47"/>
      <c r="W194" s="228">
        <f>V194*K194</f>
        <v>0</v>
      </c>
      <c r="X194" s="228">
        <v>0</v>
      </c>
      <c r="Y194" s="228">
        <f>X194*K194</f>
        <v>0</v>
      </c>
      <c r="Z194" s="228">
        <v>0</v>
      </c>
      <c r="AA194" s="229">
        <f>Z194*K194</f>
        <v>0</v>
      </c>
      <c r="AR194" s="22" t="s">
        <v>232</v>
      </c>
      <c r="AT194" s="22" t="s">
        <v>175</v>
      </c>
      <c r="AU194" s="22" t="s">
        <v>130</v>
      </c>
      <c r="AY194" s="22" t="s">
        <v>174</v>
      </c>
      <c r="BE194" s="142">
        <f>IF(U194="základní",N194,0)</f>
        <v>0</v>
      </c>
      <c r="BF194" s="142">
        <f>IF(U194="snížená",N194,0)</f>
        <v>0</v>
      </c>
      <c r="BG194" s="142">
        <f>IF(U194="zákl. přenesená",N194,0)</f>
        <v>0</v>
      </c>
      <c r="BH194" s="142">
        <f>IF(U194="sníž. přenesená",N194,0)</f>
        <v>0</v>
      </c>
      <c r="BI194" s="142">
        <f>IF(U194="nulová",N194,0)</f>
        <v>0</v>
      </c>
      <c r="BJ194" s="22" t="s">
        <v>87</v>
      </c>
      <c r="BK194" s="142">
        <f>ROUND(L194*K194,2)</f>
        <v>0</v>
      </c>
      <c r="BL194" s="22" t="s">
        <v>232</v>
      </c>
      <c r="BM194" s="22" t="s">
        <v>1002</v>
      </c>
    </row>
    <row r="195" s="1" customFormat="1" ht="25.5" customHeight="1">
      <c r="B195" s="46"/>
      <c r="C195" s="245" t="s">
        <v>277</v>
      </c>
      <c r="D195" s="245" t="s">
        <v>235</v>
      </c>
      <c r="E195" s="246" t="s">
        <v>1003</v>
      </c>
      <c r="F195" s="247" t="s">
        <v>1004</v>
      </c>
      <c r="G195" s="247"/>
      <c r="H195" s="247"/>
      <c r="I195" s="247"/>
      <c r="J195" s="248" t="s">
        <v>244</v>
      </c>
      <c r="K195" s="249">
        <v>1</v>
      </c>
      <c r="L195" s="250">
        <v>0</v>
      </c>
      <c r="M195" s="251"/>
      <c r="N195" s="252">
        <f>ROUND(L195*K195,2)</f>
        <v>0</v>
      </c>
      <c r="O195" s="226"/>
      <c r="P195" s="226"/>
      <c r="Q195" s="226"/>
      <c r="R195" s="48"/>
      <c r="T195" s="227" t="s">
        <v>22</v>
      </c>
      <c r="U195" s="56" t="s">
        <v>44</v>
      </c>
      <c r="V195" s="47"/>
      <c r="W195" s="228">
        <f>V195*K195</f>
        <v>0</v>
      </c>
      <c r="X195" s="228">
        <v>0.00025999999999999998</v>
      </c>
      <c r="Y195" s="228">
        <f>X195*K195</f>
        <v>0.00025999999999999998</v>
      </c>
      <c r="Z195" s="228">
        <v>0</v>
      </c>
      <c r="AA195" s="229">
        <f>Z195*K195</f>
        <v>0</v>
      </c>
      <c r="AR195" s="22" t="s">
        <v>238</v>
      </c>
      <c r="AT195" s="22" t="s">
        <v>235</v>
      </c>
      <c r="AU195" s="22" t="s">
        <v>130</v>
      </c>
      <c r="AY195" s="22" t="s">
        <v>174</v>
      </c>
      <c r="BE195" s="142">
        <f>IF(U195="základní",N195,0)</f>
        <v>0</v>
      </c>
      <c r="BF195" s="142">
        <f>IF(U195="snížená",N195,0)</f>
        <v>0</v>
      </c>
      <c r="BG195" s="142">
        <f>IF(U195="zákl. přenesená",N195,0)</f>
        <v>0</v>
      </c>
      <c r="BH195" s="142">
        <f>IF(U195="sníž. přenesená",N195,0)</f>
        <v>0</v>
      </c>
      <c r="BI195" s="142">
        <f>IF(U195="nulová",N195,0)</f>
        <v>0</v>
      </c>
      <c r="BJ195" s="22" t="s">
        <v>87</v>
      </c>
      <c r="BK195" s="142">
        <f>ROUND(L195*K195,2)</f>
        <v>0</v>
      </c>
      <c r="BL195" s="22" t="s">
        <v>232</v>
      </c>
      <c r="BM195" s="22" t="s">
        <v>1005</v>
      </c>
    </row>
    <row r="196" s="1" customFormat="1" ht="16.5" customHeight="1">
      <c r="B196" s="46"/>
      <c r="C196" s="219" t="s">
        <v>281</v>
      </c>
      <c r="D196" s="219" t="s">
        <v>175</v>
      </c>
      <c r="E196" s="220" t="s">
        <v>1006</v>
      </c>
      <c r="F196" s="221" t="s">
        <v>1007</v>
      </c>
      <c r="G196" s="221"/>
      <c r="H196" s="221"/>
      <c r="I196" s="221"/>
      <c r="J196" s="222" t="s">
        <v>244</v>
      </c>
      <c r="K196" s="223">
        <v>87</v>
      </c>
      <c r="L196" s="224">
        <v>0</v>
      </c>
      <c r="M196" s="225"/>
      <c r="N196" s="226">
        <f>ROUND(L196*K196,2)</f>
        <v>0</v>
      </c>
      <c r="O196" s="226"/>
      <c r="P196" s="226"/>
      <c r="Q196" s="226"/>
      <c r="R196" s="48"/>
      <c r="T196" s="227" t="s">
        <v>22</v>
      </c>
      <c r="U196" s="56" t="s">
        <v>44</v>
      </c>
      <c r="V196" s="47"/>
      <c r="W196" s="228">
        <f>V196*K196</f>
        <v>0</v>
      </c>
      <c r="X196" s="228">
        <v>0</v>
      </c>
      <c r="Y196" s="228">
        <f>X196*K196</f>
        <v>0</v>
      </c>
      <c r="Z196" s="228">
        <v>5.0000000000000002E-05</v>
      </c>
      <c r="AA196" s="229">
        <f>Z196*K196</f>
        <v>0.0043500000000000006</v>
      </c>
      <c r="AR196" s="22" t="s">
        <v>232</v>
      </c>
      <c r="AT196" s="22" t="s">
        <v>175</v>
      </c>
      <c r="AU196" s="22" t="s">
        <v>130</v>
      </c>
      <c r="AY196" s="22" t="s">
        <v>174</v>
      </c>
      <c r="BE196" s="142">
        <f>IF(U196="základní",N196,0)</f>
        <v>0</v>
      </c>
      <c r="BF196" s="142">
        <f>IF(U196="snížená",N196,0)</f>
        <v>0</v>
      </c>
      <c r="BG196" s="142">
        <f>IF(U196="zákl. přenesená",N196,0)</f>
        <v>0</v>
      </c>
      <c r="BH196" s="142">
        <f>IF(U196="sníž. přenesená",N196,0)</f>
        <v>0</v>
      </c>
      <c r="BI196" s="142">
        <f>IF(U196="nulová",N196,0)</f>
        <v>0</v>
      </c>
      <c r="BJ196" s="22" t="s">
        <v>87</v>
      </c>
      <c r="BK196" s="142">
        <f>ROUND(L196*K196,2)</f>
        <v>0</v>
      </c>
      <c r="BL196" s="22" t="s">
        <v>232</v>
      </c>
      <c r="BM196" s="22" t="s">
        <v>1008</v>
      </c>
    </row>
    <row r="197" s="10" customFormat="1" ht="16.5" customHeight="1">
      <c r="B197" s="230"/>
      <c r="C197" s="231"/>
      <c r="D197" s="231"/>
      <c r="E197" s="232" t="s">
        <v>22</v>
      </c>
      <c r="F197" s="233" t="s">
        <v>1009</v>
      </c>
      <c r="G197" s="234"/>
      <c r="H197" s="234"/>
      <c r="I197" s="234"/>
      <c r="J197" s="231"/>
      <c r="K197" s="235">
        <v>20</v>
      </c>
      <c r="L197" s="231"/>
      <c r="M197" s="231"/>
      <c r="N197" s="231"/>
      <c r="O197" s="231"/>
      <c r="P197" s="231"/>
      <c r="Q197" s="231"/>
      <c r="R197" s="236"/>
      <c r="T197" s="237"/>
      <c r="U197" s="231"/>
      <c r="V197" s="231"/>
      <c r="W197" s="231"/>
      <c r="X197" s="231"/>
      <c r="Y197" s="231"/>
      <c r="Z197" s="231"/>
      <c r="AA197" s="238"/>
      <c r="AT197" s="239" t="s">
        <v>182</v>
      </c>
      <c r="AU197" s="239" t="s">
        <v>130</v>
      </c>
      <c r="AV197" s="10" t="s">
        <v>130</v>
      </c>
      <c r="AW197" s="10" t="s">
        <v>36</v>
      </c>
      <c r="AX197" s="10" t="s">
        <v>79</v>
      </c>
      <c r="AY197" s="239" t="s">
        <v>174</v>
      </c>
    </row>
    <row r="198" s="10" customFormat="1" ht="16.5" customHeight="1">
      <c r="B198" s="230"/>
      <c r="C198" s="231"/>
      <c r="D198" s="231"/>
      <c r="E198" s="232" t="s">
        <v>22</v>
      </c>
      <c r="F198" s="240" t="s">
        <v>988</v>
      </c>
      <c r="G198" s="231"/>
      <c r="H198" s="231"/>
      <c r="I198" s="231"/>
      <c r="J198" s="231"/>
      <c r="K198" s="235">
        <v>27</v>
      </c>
      <c r="L198" s="231"/>
      <c r="M198" s="231"/>
      <c r="N198" s="231"/>
      <c r="O198" s="231"/>
      <c r="P198" s="231"/>
      <c r="Q198" s="231"/>
      <c r="R198" s="236"/>
      <c r="T198" s="237"/>
      <c r="U198" s="231"/>
      <c r="V198" s="231"/>
      <c r="W198" s="231"/>
      <c r="X198" s="231"/>
      <c r="Y198" s="231"/>
      <c r="Z198" s="231"/>
      <c r="AA198" s="238"/>
      <c r="AT198" s="239" t="s">
        <v>182</v>
      </c>
      <c r="AU198" s="239" t="s">
        <v>130</v>
      </c>
      <c r="AV198" s="10" t="s">
        <v>130</v>
      </c>
      <c r="AW198" s="10" t="s">
        <v>36</v>
      </c>
      <c r="AX198" s="10" t="s">
        <v>79</v>
      </c>
      <c r="AY198" s="239" t="s">
        <v>174</v>
      </c>
    </row>
    <row r="199" s="10" customFormat="1" ht="16.5" customHeight="1">
      <c r="B199" s="230"/>
      <c r="C199" s="231"/>
      <c r="D199" s="231"/>
      <c r="E199" s="232" t="s">
        <v>22</v>
      </c>
      <c r="F199" s="240" t="s">
        <v>989</v>
      </c>
      <c r="G199" s="231"/>
      <c r="H199" s="231"/>
      <c r="I199" s="231"/>
      <c r="J199" s="231"/>
      <c r="K199" s="235">
        <v>20</v>
      </c>
      <c r="L199" s="231"/>
      <c r="M199" s="231"/>
      <c r="N199" s="231"/>
      <c r="O199" s="231"/>
      <c r="P199" s="231"/>
      <c r="Q199" s="231"/>
      <c r="R199" s="236"/>
      <c r="T199" s="237"/>
      <c r="U199" s="231"/>
      <c r="V199" s="231"/>
      <c r="W199" s="231"/>
      <c r="X199" s="231"/>
      <c r="Y199" s="231"/>
      <c r="Z199" s="231"/>
      <c r="AA199" s="238"/>
      <c r="AT199" s="239" t="s">
        <v>182</v>
      </c>
      <c r="AU199" s="239" t="s">
        <v>130</v>
      </c>
      <c r="AV199" s="10" t="s">
        <v>130</v>
      </c>
      <c r="AW199" s="10" t="s">
        <v>36</v>
      </c>
      <c r="AX199" s="10" t="s">
        <v>79</v>
      </c>
      <c r="AY199" s="239" t="s">
        <v>174</v>
      </c>
    </row>
    <row r="200" s="10" customFormat="1" ht="16.5" customHeight="1">
      <c r="B200" s="230"/>
      <c r="C200" s="231"/>
      <c r="D200" s="231"/>
      <c r="E200" s="232" t="s">
        <v>22</v>
      </c>
      <c r="F200" s="240" t="s">
        <v>990</v>
      </c>
      <c r="G200" s="231"/>
      <c r="H200" s="231"/>
      <c r="I200" s="231"/>
      <c r="J200" s="231"/>
      <c r="K200" s="235">
        <v>20</v>
      </c>
      <c r="L200" s="231"/>
      <c r="M200" s="231"/>
      <c r="N200" s="231"/>
      <c r="O200" s="231"/>
      <c r="P200" s="231"/>
      <c r="Q200" s="231"/>
      <c r="R200" s="236"/>
      <c r="T200" s="237"/>
      <c r="U200" s="231"/>
      <c r="V200" s="231"/>
      <c r="W200" s="231"/>
      <c r="X200" s="231"/>
      <c r="Y200" s="231"/>
      <c r="Z200" s="231"/>
      <c r="AA200" s="238"/>
      <c r="AT200" s="239" t="s">
        <v>182</v>
      </c>
      <c r="AU200" s="239" t="s">
        <v>130</v>
      </c>
      <c r="AV200" s="10" t="s">
        <v>130</v>
      </c>
      <c r="AW200" s="10" t="s">
        <v>36</v>
      </c>
      <c r="AX200" s="10" t="s">
        <v>79</v>
      </c>
      <c r="AY200" s="239" t="s">
        <v>174</v>
      </c>
    </row>
    <row r="201" s="1" customFormat="1" ht="25.5" customHeight="1">
      <c r="B201" s="46"/>
      <c r="C201" s="219" t="s">
        <v>285</v>
      </c>
      <c r="D201" s="219" t="s">
        <v>175</v>
      </c>
      <c r="E201" s="220" t="s">
        <v>1010</v>
      </c>
      <c r="F201" s="221" t="s">
        <v>1011</v>
      </c>
      <c r="G201" s="221"/>
      <c r="H201" s="221"/>
      <c r="I201" s="221"/>
      <c r="J201" s="222" t="s">
        <v>244</v>
      </c>
      <c r="K201" s="223">
        <v>107</v>
      </c>
      <c r="L201" s="224">
        <v>0</v>
      </c>
      <c r="M201" s="225"/>
      <c r="N201" s="226">
        <f>ROUND(L201*K201,2)</f>
        <v>0</v>
      </c>
      <c r="O201" s="226"/>
      <c r="P201" s="226"/>
      <c r="Q201" s="226"/>
      <c r="R201" s="48"/>
      <c r="T201" s="227" t="s">
        <v>22</v>
      </c>
      <c r="U201" s="56" t="s">
        <v>44</v>
      </c>
      <c r="V201" s="47"/>
      <c r="W201" s="228">
        <f>V201*K201</f>
        <v>0</v>
      </c>
      <c r="X201" s="228">
        <v>0</v>
      </c>
      <c r="Y201" s="228">
        <f>X201*K201</f>
        <v>0</v>
      </c>
      <c r="Z201" s="228">
        <v>0</v>
      </c>
      <c r="AA201" s="229">
        <f>Z201*K201</f>
        <v>0</v>
      </c>
      <c r="AR201" s="22" t="s">
        <v>232</v>
      </c>
      <c r="AT201" s="22" t="s">
        <v>175</v>
      </c>
      <c r="AU201" s="22" t="s">
        <v>130</v>
      </c>
      <c r="AY201" s="22" t="s">
        <v>174</v>
      </c>
      <c r="BE201" s="142">
        <f>IF(U201="základní",N201,0)</f>
        <v>0</v>
      </c>
      <c r="BF201" s="142">
        <f>IF(U201="snížená",N201,0)</f>
        <v>0</v>
      </c>
      <c r="BG201" s="142">
        <f>IF(U201="zákl. přenesená",N201,0)</f>
        <v>0</v>
      </c>
      <c r="BH201" s="142">
        <f>IF(U201="sníž. přenesená",N201,0)</f>
        <v>0</v>
      </c>
      <c r="BI201" s="142">
        <f>IF(U201="nulová",N201,0)</f>
        <v>0</v>
      </c>
      <c r="BJ201" s="22" t="s">
        <v>87</v>
      </c>
      <c r="BK201" s="142">
        <f>ROUND(L201*K201,2)</f>
        <v>0</v>
      </c>
      <c r="BL201" s="22" t="s">
        <v>232</v>
      </c>
      <c r="BM201" s="22" t="s">
        <v>1012</v>
      </c>
    </row>
    <row r="202" s="10" customFormat="1" ht="16.5" customHeight="1">
      <c r="B202" s="230"/>
      <c r="C202" s="231"/>
      <c r="D202" s="231"/>
      <c r="E202" s="232" t="s">
        <v>22</v>
      </c>
      <c r="F202" s="233" t="s">
        <v>1013</v>
      </c>
      <c r="G202" s="234"/>
      <c r="H202" s="234"/>
      <c r="I202" s="234"/>
      <c r="J202" s="231"/>
      <c r="K202" s="235">
        <v>28</v>
      </c>
      <c r="L202" s="231"/>
      <c r="M202" s="231"/>
      <c r="N202" s="231"/>
      <c r="O202" s="231"/>
      <c r="P202" s="231"/>
      <c r="Q202" s="231"/>
      <c r="R202" s="236"/>
      <c r="T202" s="237"/>
      <c r="U202" s="231"/>
      <c r="V202" s="231"/>
      <c r="W202" s="231"/>
      <c r="X202" s="231"/>
      <c r="Y202" s="231"/>
      <c r="Z202" s="231"/>
      <c r="AA202" s="238"/>
      <c r="AT202" s="239" t="s">
        <v>182</v>
      </c>
      <c r="AU202" s="239" t="s">
        <v>130</v>
      </c>
      <c r="AV202" s="10" t="s">
        <v>130</v>
      </c>
      <c r="AW202" s="10" t="s">
        <v>36</v>
      </c>
      <c r="AX202" s="10" t="s">
        <v>79</v>
      </c>
      <c r="AY202" s="239" t="s">
        <v>174</v>
      </c>
    </row>
    <row r="203" s="10" customFormat="1" ht="16.5" customHeight="1">
      <c r="B203" s="230"/>
      <c r="C203" s="231"/>
      <c r="D203" s="231"/>
      <c r="E203" s="232" t="s">
        <v>22</v>
      </c>
      <c r="F203" s="240" t="s">
        <v>1014</v>
      </c>
      <c r="G203" s="231"/>
      <c r="H203" s="231"/>
      <c r="I203" s="231"/>
      <c r="J203" s="231"/>
      <c r="K203" s="235">
        <v>25</v>
      </c>
      <c r="L203" s="231"/>
      <c r="M203" s="231"/>
      <c r="N203" s="231"/>
      <c r="O203" s="231"/>
      <c r="P203" s="231"/>
      <c r="Q203" s="231"/>
      <c r="R203" s="236"/>
      <c r="T203" s="237"/>
      <c r="U203" s="231"/>
      <c r="V203" s="231"/>
      <c r="W203" s="231"/>
      <c r="X203" s="231"/>
      <c r="Y203" s="231"/>
      <c r="Z203" s="231"/>
      <c r="AA203" s="238"/>
      <c r="AT203" s="239" t="s">
        <v>182</v>
      </c>
      <c r="AU203" s="239" t="s">
        <v>130</v>
      </c>
      <c r="AV203" s="10" t="s">
        <v>130</v>
      </c>
      <c r="AW203" s="10" t="s">
        <v>36</v>
      </c>
      <c r="AX203" s="10" t="s">
        <v>79</v>
      </c>
      <c r="AY203" s="239" t="s">
        <v>174</v>
      </c>
    </row>
    <row r="204" s="10" customFormat="1" ht="16.5" customHeight="1">
      <c r="B204" s="230"/>
      <c r="C204" s="231"/>
      <c r="D204" s="231"/>
      <c r="E204" s="232" t="s">
        <v>22</v>
      </c>
      <c r="F204" s="240" t="s">
        <v>1015</v>
      </c>
      <c r="G204" s="231"/>
      <c r="H204" s="231"/>
      <c r="I204" s="231"/>
      <c r="J204" s="231"/>
      <c r="K204" s="235">
        <v>27</v>
      </c>
      <c r="L204" s="231"/>
      <c r="M204" s="231"/>
      <c r="N204" s="231"/>
      <c r="O204" s="231"/>
      <c r="P204" s="231"/>
      <c r="Q204" s="231"/>
      <c r="R204" s="236"/>
      <c r="T204" s="237"/>
      <c r="U204" s="231"/>
      <c r="V204" s="231"/>
      <c r="W204" s="231"/>
      <c r="X204" s="231"/>
      <c r="Y204" s="231"/>
      <c r="Z204" s="231"/>
      <c r="AA204" s="238"/>
      <c r="AT204" s="239" t="s">
        <v>182</v>
      </c>
      <c r="AU204" s="239" t="s">
        <v>130</v>
      </c>
      <c r="AV204" s="10" t="s">
        <v>130</v>
      </c>
      <c r="AW204" s="10" t="s">
        <v>36</v>
      </c>
      <c r="AX204" s="10" t="s">
        <v>79</v>
      </c>
      <c r="AY204" s="239" t="s">
        <v>174</v>
      </c>
    </row>
    <row r="205" s="10" customFormat="1" ht="16.5" customHeight="1">
      <c r="B205" s="230"/>
      <c r="C205" s="231"/>
      <c r="D205" s="231"/>
      <c r="E205" s="232" t="s">
        <v>22</v>
      </c>
      <c r="F205" s="240" t="s">
        <v>1016</v>
      </c>
      <c r="G205" s="231"/>
      <c r="H205" s="231"/>
      <c r="I205" s="231"/>
      <c r="J205" s="231"/>
      <c r="K205" s="235">
        <v>27</v>
      </c>
      <c r="L205" s="231"/>
      <c r="M205" s="231"/>
      <c r="N205" s="231"/>
      <c r="O205" s="231"/>
      <c r="P205" s="231"/>
      <c r="Q205" s="231"/>
      <c r="R205" s="236"/>
      <c r="T205" s="237"/>
      <c r="U205" s="231"/>
      <c r="V205" s="231"/>
      <c r="W205" s="231"/>
      <c r="X205" s="231"/>
      <c r="Y205" s="231"/>
      <c r="Z205" s="231"/>
      <c r="AA205" s="238"/>
      <c r="AT205" s="239" t="s">
        <v>182</v>
      </c>
      <c r="AU205" s="239" t="s">
        <v>130</v>
      </c>
      <c r="AV205" s="10" t="s">
        <v>130</v>
      </c>
      <c r="AW205" s="10" t="s">
        <v>36</v>
      </c>
      <c r="AX205" s="10" t="s">
        <v>79</v>
      </c>
      <c r="AY205" s="239" t="s">
        <v>174</v>
      </c>
    </row>
    <row r="206" s="1" customFormat="1" ht="16.5" customHeight="1">
      <c r="B206" s="46"/>
      <c r="C206" s="245" t="s">
        <v>290</v>
      </c>
      <c r="D206" s="245" t="s">
        <v>235</v>
      </c>
      <c r="E206" s="246" t="s">
        <v>1017</v>
      </c>
      <c r="F206" s="247" t="s">
        <v>1018</v>
      </c>
      <c r="G206" s="247"/>
      <c r="H206" s="247"/>
      <c r="I206" s="247"/>
      <c r="J206" s="248" t="s">
        <v>244</v>
      </c>
      <c r="K206" s="249">
        <v>1</v>
      </c>
      <c r="L206" s="250">
        <v>0</v>
      </c>
      <c r="M206" s="251"/>
      <c r="N206" s="252">
        <f>ROUND(L206*K206,2)</f>
        <v>0</v>
      </c>
      <c r="O206" s="226"/>
      <c r="P206" s="226"/>
      <c r="Q206" s="226"/>
      <c r="R206" s="48"/>
      <c r="T206" s="227" t="s">
        <v>22</v>
      </c>
      <c r="U206" s="56" t="s">
        <v>44</v>
      </c>
      <c r="V206" s="47"/>
      <c r="W206" s="228">
        <f>V206*K206</f>
        <v>0</v>
      </c>
      <c r="X206" s="228">
        <v>0.00040000000000000002</v>
      </c>
      <c r="Y206" s="228">
        <f>X206*K206</f>
        <v>0.00040000000000000002</v>
      </c>
      <c r="Z206" s="228">
        <v>0</v>
      </c>
      <c r="AA206" s="229">
        <f>Z206*K206</f>
        <v>0</v>
      </c>
      <c r="AR206" s="22" t="s">
        <v>238</v>
      </c>
      <c r="AT206" s="22" t="s">
        <v>235</v>
      </c>
      <c r="AU206" s="22" t="s">
        <v>130</v>
      </c>
      <c r="AY206" s="22" t="s">
        <v>174</v>
      </c>
      <c r="BE206" s="142">
        <f>IF(U206="základní",N206,0)</f>
        <v>0</v>
      </c>
      <c r="BF206" s="142">
        <f>IF(U206="snížená",N206,0)</f>
        <v>0</v>
      </c>
      <c r="BG206" s="142">
        <f>IF(U206="zákl. přenesená",N206,0)</f>
        <v>0</v>
      </c>
      <c r="BH206" s="142">
        <f>IF(U206="sníž. přenesená",N206,0)</f>
        <v>0</v>
      </c>
      <c r="BI206" s="142">
        <f>IF(U206="nulová",N206,0)</f>
        <v>0</v>
      </c>
      <c r="BJ206" s="22" t="s">
        <v>87</v>
      </c>
      <c r="BK206" s="142">
        <f>ROUND(L206*K206,2)</f>
        <v>0</v>
      </c>
      <c r="BL206" s="22" t="s">
        <v>232</v>
      </c>
      <c r="BM206" s="22" t="s">
        <v>1019</v>
      </c>
    </row>
    <row r="207" s="10" customFormat="1" ht="16.5" customHeight="1">
      <c r="B207" s="230"/>
      <c r="C207" s="231"/>
      <c r="D207" s="231"/>
      <c r="E207" s="232" t="s">
        <v>22</v>
      </c>
      <c r="F207" s="233" t="s">
        <v>960</v>
      </c>
      <c r="G207" s="234"/>
      <c r="H207" s="234"/>
      <c r="I207" s="234"/>
      <c r="J207" s="231"/>
      <c r="K207" s="235">
        <v>1</v>
      </c>
      <c r="L207" s="231"/>
      <c r="M207" s="231"/>
      <c r="N207" s="231"/>
      <c r="O207" s="231"/>
      <c r="P207" s="231"/>
      <c r="Q207" s="231"/>
      <c r="R207" s="236"/>
      <c r="T207" s="237"/>
      <c r="U207" s="231"/>
      <c r="V207" s="231"/>
      <c r="W207" s="231"/>
      <c r="X207" s="231"/>
      <c r="Y207" s="231"/>
      <c r="Z207" s="231"/>
      <c r="AA207" s="238"/>
      <c r="AT207" s="239" t="s">
        <v>182</v>
      </c>
      <c r="AU207" s="239" t="s">
        <v>130</v>
      </c>
      <c r="AV207" s="10" t="s">
        <v>130</v>
      </c>
      <c r="AW207" s="10" t="s">
        <v>36</v>
      </c>
      <c r="AX207" s="10" t="s">
        <v>87</v>
      </c>
      <c r="AY207" s="239" t="s">
        <v>174</v>
      </c>
    </row>
    <row r="208" s="1" customFormat="1" ht="16.5" customHeight="1">
      <c r="B208" s="46"/>
      <c r="C208" s="245" t="s">
        <v>294</v>
      </c>
      <c r="D208" s="245" t="s">
        <v>235</v>
      </c>
      <c r="E208" s="246" t="s">
        <v>1020</v>
      </c>
      <c r="F208" s="247" t="s">
        <v>1021</v>
      </c>
      <c r="G208" s="247"/>
      <c r="H208" s="247"/>
      <c r="I208" s="247"/>
      <c r="J208" s="248" t="s">
        <v>244</v>
      </c>
      <c r="K208" s="249">
        <v>54</v>
      </c>
      <c r="L208" s="250">
        <v>0</v>
      </c>
      <c r="M208" s="251"/>
      <c r="N208" s="252">
        <f>ROUND(L208*K208,2)</f>
        <v>0</v>
      </c>
      <c r="O208" s="226"/>
      <c r="P208" s="226"/>
      <c r="Q208" s="226"/>
      <c r="R208" s="48"/>
      <c r="T208" s="227" t="s">
        <v>22</v>
      </c>
      <c r="U208" s="56" t="s">
        <v>44</v>
      </c>
      <c r="V208" s="47"/>
      <c r="W208" s="228">
        <f>V208*K208</f>
        <v>0</v>
      </c>
      <c r="X208" s="228">
        <v>0.00040000000000000002</v>
      </c>
      <c r="Y208" s="228">
        <f>X208*K208</f>
        <v>0.021600000000000001</v>
      </c>
      <c r="Z208" s="228">
        <v>0</v>
      </c>
      <c r="AA208" s="229">
        <f>Z208*K208</f>
        <v>0</v>
      </c>
      <c r="AR208" s="22" t="s">
        <v>238</v>
      </c>
      <c r="AT208" s="22" t="s">
        <v>235</v>
      </c>
      <c r="AU208" s="22" t="s">
        <v>130</v>
      </c>
      <c r="AY208" s="22" t="s">
        <v>174</v>
      </c>
      <c r="BE208" s="142">
        <f>IF(U208="základní",N208,0)</f>
        <v>0</v>
      </c>
      <c r="BF208" s="142">
        <f>IF(U208="snížená",N208,0)</f>
        <v>0</v>
      </c>
      <c r="BG208" s="142">
        <f>IF(U208="zákl. přenesená",N208,0)</f>
        <v>0</v>
      </c>
      <c r="BH208" s="142">
        <f>IF(U208="sníž. přenesená",N208,0)</f>
        <v>0</v>
      </c>
      <c r="BI208" s="142">
        <f>IF(U208="nulová",N208,0)</f>
        <v>0</v>
      </c>
      <c r="BJ208" s="22" t="s">
        <v>87</v>
      </c>
      <c r="BK208" s="142">
        <f>ROUND(L208*K208,2)</f>
        <v>0</v>
      </c>
      <c r="BL208" s="22" t="s">
        <v>232</v>
      </c>
      <c r="BM208" s="22" t="s">
        <v>1022</v>
      </c>
    </row>
    <row r="209" s="10" customFormat="1" ht="16.5" customHeight="1">
      <c r="B209" s="230"/>
      <c r="C209" s="231"/>
      <c r="D209" s="231"/>
      <c r="E209" s="232" t="s">
        <v>22</v>
      </c>
      <c r="F209" s="233" t="s">
        <v>1023</v>
      </c>
      <c r="G209" s="234"/>
      <c r="H209" s="234"/>
      <c r="I209" s="234"/>
      <c r="J209" s="231"/>
      <c r="K209" s="235">
        <v>12</v>
      </c>
      <c r="L209" s="231"/>
      <c r="M209" s="231"/>
      <c r="N209" s="231"/>
      <c r="O209" s="231"/>
      <c r="P209" s="231"/>
      <c r="Q209" s="231"/>
      <c r="R209" s="236"/>
      <c r="T209" s="237"/>
      <c r="U209" s="231"/>
      <c r="V209" s="231"/>
      <c r="W209" s="231"/>
      <c r="X209" s="231"/>
      <c r="Y209" s="231"/>
      <c r="Z209" s="231"/>
      <c r="AA209" s="238"/>
      <c r="AT209" s="239" t="s">
        <v>182</v>
      </c>
      <c r="AU209" s="239" t="s">
        <v>130</v>
      </c>
      <c r="AV209" s="10" t="s">
        <v>130</v>
      </c>
      <c r="AW209" s="10" t="s">
        <v>36</v>
      </c>
      <c r="AX209" s="10" t="s">
        <v>79</v>
      </c>
      <c r="AY209" s="239" t="s">
        <v>174</v>
      </c>
    </row>
    <row r="210" s="10" customFormat="1" ht="16.5" customHeight="1">
      <c r="B210" s="230"/>
      <c r="C210" s="231"/>
      <c r="D210" s="231"/>
      <c r="E210" s="232" t="s">
        <v>22</v>
      </c>
      <c r="F210" s="240" t="s">
        <v>1024</v>
      </c>
      <c r="G210" s="231"/>
      <c r="H210" s="231"/>
      <c r="I210" s="231"/>
      <c r="J210" s="231"/>
      <c r="K210" s="235">
        <v>14</v>
      </c>
      <c r="L210" s="231"/>
      <c r="M210" s="231"/>
      <c r="N210" s="231"/>
      <c r="O210" s="231"/>
      <c r="P210" s="231"/>
      <c r="Q210" s="231"/>
      <c r="R210" s="236"/>
      <c r="T210" s="237"/>
      <c r="U210" s="231"/>
      <c r="V210" s="231"/>
      <c r="W210" s="231"/>
      <c r="X210" s="231"/>
      <c r="Y210" s="231"/>
      <c r="Z210" s="231"/>
      <c r="AA210" s="238"/>
      <c r="AT210" s="239" t="s">
        <v>182</v>
      </c>
      <c r="AU210" s="239" t="s">
        <v>130</v>
      </c>
      <c r="AV210" s="10" t="s">
        <v>130</v>
      </c>
      <c r="AW210" s="10" t="s">
        <v>36</v>
      </c>
      <c r="AX210" s="10" t="s">
        <v>79</v>
      </c>
      <c r="AY210" s="239" t="s">
        <v>174</v>
      </c>
    </row>
    <row r="211" s="10" customFormat="1" ht="16.5" customHeight="1">
      <c r="B211" s="230"/>
      <c r="C211" s="231"/>
      <c r="D211" s="231"/>
      <c r="E211" s="232" t="s">
        <v>22</v>
      </c>
      <c r="F211" s="240" t="s">
        <v>1025</v>
      </c>
      <c r="G211" s="231"/>
      <c r="H211" s="231"/>
      <c r="I211" s="231"/>
      <c r="J211" s="231"/>
      <c r="K211" s="235">
        <v>14</v>
      </c>
      <c r="L211" s="231"/>
      <c r="M211" s="231"/>
      <c r="N211" s="231"/>
      <c r="O211" s="231"/>
      <c r="P211" s="231"/>
      <c r="Q211" s="231"/>
      <c r="R211" s="236"/>
      <c r="T211" s="237"/>
      <c r="U211" s="231"/>
      <c r="V211" s="231"/>
      <c r="W211" s="231"/>
      <c r="X211" s="231"/>
      <c r="Y211" s="231"/>
      <c r="Z211" s="231"/>
      <c r="AA211" s="238"/>
      <c r="AT211" s="239" t="s">
        <v>182</v>
      </c>
      <c r="AU211" s="239" t="s">
        <v>130</v>
      </c>
      <c r="AV211" s="10" t="s">
        <v>130</v>
      </c>
      <c r="AW211" s="10" t="s">
        <v>36</v>
      </c>
      <c r="AX211" s="10" t="s">
        <v>79</v>
      </c>
      <c r="AY211" s="239" t="s">
        <v>174</v>
      </c>
    </row>
    <row r="212" s="10" customFormat="1" ht="16.5" customHeight="1">
      <c r="B212" s="230"/>
      <c r="C212" s="231"/>
      <c r="D212" s="231"/>
      <c r="E212" s="232" t="s">
        <v>22</v>
      </c>
      <c r="F212" s="240" t="s">
        <v>1026</v>
      </c>
      <c r="G212" s="231"/>
      <c r="H212" s="231"/>
      <c r="I212" s="231"/>
      <c r="J212" s="231"/>
      <c r="K212" s="235">
        <v>14</v>
      </c>
      <c r="L212" s="231"/>
      <c r="M212" s="231"/>
      <c r="N212" s="231"/>
      <c r="O212" s="231"/>
      <c r="P212" s="231"/>
      <c r="Q212" s="231"/>
      <c r="R212" s="236"/>
      <c r="T212" s="237"/>
      <c r="U212" s="231"/>
      <c r="V212" s="231"/>
      <c r="W212" s="231"/>
      <c r="X212" s="231"/>
      <c r="Y212" s="231"/>
      <c r="Z212" s="231"/>
      <c r="AA212" s="238"/>
      <c r="AT212" s="239" t="s">
        <v>182</v>
      </c>
      <c r="AU212" s="239" t="s">
        <v>130</v>
      </c>
      <c r="AV212" s="10" t="s">
        <v>130</v>
      </c>
      <c r="AW212" s="10" t="s">
        <v>36</v>
      </c>
      <c r="AX212" s="10" t="s">
        <v>79</v>
      </c>
      <c r="AY212" s="239" t="s">
        <v>174</v>
      </c>
    </row>
    <row r="213" s="1" customFormat="1" ht="16.5" customHeight="1">
      <c r="B213" s="46"/>
      <c r="C213" s="245" t="s">
        <v>305</v>
      </c>
      <c r="D213" s="245" t="s">
        <v>235</v>
      </c>
      <c r="E213" s="246" t="s">
        <v>1027</v>
      </c>
      <c r="F213" s="247" t="s">
        <v>1028</v>
      </c>
      <c r="G213" s="247"/>
      <c r="H213" s="247"/>
      <c r="I213" s="247"/>
      <c r="J213" s="248" t="s">
        <v>244</v>
      </c>
      <c r="K213" s="249">
        <v>35</v>
      </c>
      <c r="L213" s="250">
        <v>0</v>
      </c>
      <c r="M213" s="251"/>
      <c r="N213" s="252">
        <f>ROUND(L213*K213,2)</f>
        <v>0</v>
      </c>
      <c r="O213" s="226"/>
      <c r="P213" s="226"/>
      <c r="Q213" s="226"/>
      <c r="R213" s="48"/>
      <c r="T213" s="227" t="s">
        <v>22</v>
      </c>
      <c r="U213" s="56" t="s">
        <v>44</v>
      </c>
      <c r="V213" s="47"/>
      <c r="W213" s="228">
        <f>V213*K213</f>
        <v>0</v>
      </c>
      <c r="X213" s="228">
        <v>0.00040000000000000002</v>
      </c>
      <c r="Y213" s="228">
        <f>X213*K213</f>
        <v>0.014</v>
      </c>
      <c r="Z213" s="228">
        <v>0</v>
      </c>
      <c r="AA213" s="229">
        <f>Z213*K213</f>
        <v>0</v>
      </c>
      <c r="AR213" s="22" t="s">
        <v>238</v>
      </c>
      <c r="AT213" s="22" t="s">
        <v>235</v>
      </c>
      <c r="AU213" s="22" t="s">
        <v>130</v>
      </c>
      <c r="AY213" s="22" t="s">
        <v>174</v>
      </c>
      <c r="BE213" s="142">
        <f>IF(U213="základní",N213,0)</f>
        <v>0</v>
      </c>
      <c r="BF213" s="142">
        <f>IF(U213="snížená",N213,0)</f>
        <v>0</v>
      </c>
      <c r="BG213" s="142">
        <f>IF(U213="zákl. přenesená",N213,0)</f>
        <v>0</v>
      </c>
      <c r="BH213" s="142">
        <f>IF(U213="sníž. přenesená",N213,0)</f>
        <v>0</v>
      </c>
      <c r="BI213" s="142">
        <f>IF(U213="nulová",N213,0)</f>
        <v>0</v>
      </c>
      <c r="BJ213" s="22" t="s">
        <v>87</v>
      </c>
      <c r="BK213" s="142">
        <f>ROUND(L213*K213,2)</f>
        <v>0</v>
      </c>
      <c r="BL213" s="22" t="s">
        <v>232</v>
      </c>
      <c r="BM213" s="22" t="s">
        <v>1029</v>
      </c>
    </row>
    <row r="214" s="10" customFormat="1" ht="16.5" customHeight="1">
      <c r="B214" s="230"/>
      <c r="C214" s="231"/>
      <c r="D214" s="231"/>
      <c r="E214" s="232" t="s">
        <v>22</v>
      </c>
      <c r="F214" s="233" t="s">
        <v>1030</v>
      </c>
      <c r="G214" s="234"/>
      <c r="H214" s="234"/>
      <c r="I214" s="234"/>
      <c r="J214" s="231"/>
      <c r="K214" s="235">
        <v>10</v>
      </c>
      <c r="L214" s="231"/>
      <c r="M214" s="231"/>
      <c r="N214" s="231"/>
      <c r="O214" s="231"/>
      <c r="P214" s="231"/>
      <c r="Q214" s="231"/>
      <c r="R214" s="236"/>
      <c r="T214" s="237"/>
      <c r="U214" s="231"/>
      <c r="V214" s="231"/>
      <c r="W214" s="231"/>
      <c r="X214" s="231"/>
      <c r="Y214" s="231"/>
      <c r="Z214" s="231"/>
      <c r="AA214" s="238"/>
      <c r="AT214" s="239" t="s">
        <v>182</v>
      </c>
      <c r="AU214" s="239" t="s">
        <v>130</v>
      </c>
      <c r="AV214" s="10" t="s">
        <v>130</v>
      </c>
      <c r="AW214" s="10" t="s">
        <v>36</v>
      </c>
      <c r="AX214" s="10" t="s">
        <v>79</v>
      </c>
      <c r="AY214" s="239" t="s">
        <v>174</v>
      </c>
    </row>
    <row r="215" s="10" customFormat="1" ht="16.5" customHeight="1">
      <c r="B215" s="230"/>
      <c r="C215" s="231"/>
      <c r="D215" s="231"/>
      <c r="E215" s="232" t="s">
        <v>22</v>
      </c>
      <c r="F215" s="240" t="s">
        <v>1031</v>
      </c>
      <c r="G215" s="231"/>
      <c r="H215" s="231"/>
      <c r="I215" s="231"/>
      <c r="J215" s="231"/>
      <c r="K215" s="235">
        <v>5</v>
      </c>
      <c r="L215" s="231"/>
      <c r="M215" s="231"/>
      <c r="N215" s="231"/>
      <c r="O215" s="231"/>
      <c r="P215" s="231"/>
      <c r="Q215" s="231"/>
      <c r="R215" s="236"/>
      <c r="T215" s="237"/>
      <c r="U215" s="231"/>
      <c r="V215" s="231"/>
      <c r="W215" s="231"/>
      <c r="X215" s="231"/>
      <c r="Y215" s="231"/>
      <c r="Z215" s="231"/>
      <c r="AA215" s="238"/>
      <c r="AT215" s="239" t="s">
        <v>182</v>
      </c>
      <c r="AU215" s="239" t="s">
        <v>130</v>
      </c>
      <c r="AV215" s="10" t="s">
        <v>130</v>
      </c>
      <c r="AW215" s="10" t="s">
        <v>36</v>
      </c>
      <c r="AX215" s="10" t="s">
        <v>79</v>
      </c>
      <c r="AY215" s="239" t="s">
        <v>174</v>
      </c>
    </row>
    <row r="216" s="10" customFormat="1" ht="16.5" customHeight="1">
      <c r="B216" s="230"/>
      <c r="C216" s="231"/>
      <c r="D216" s="231"/>
      <c r="E216" s="232" t="s">
        <v>22</v>
      </c>
      <c r="F216" s="240" t="s">
        <v>930</v>
      </c>
      <c r="G216" s="231"/>
      <c r="H216" s="231"/>
      <c r="I216" s="231"/>
      <c r="J216" s="231"/>
      <c r="K216" s="235">
        <v>10</v>
      </c>
      <c r="L216" s="231"/>
      <c r="M216" s="231"/>
      <c r="N216" s="231"/>
      <c r="O216" s="231"/>
      <c r="P216" s="231"/>
      <c r="Q216" s="231"/>
      <c r="R216" s="236"/>
      <c r="T216" s="237"/>
      <c r="U216" s="231"/>
      <c r="V216" s="231"/>
      <c r="W216" s="231"/>
      <c r="X216" s="231"/>
      <c r="Y216" s="231"/>
      <c r="Z216" s="231"/>
      <c r="AA216" s="238"/>
      <c r="AT216" s="239" t="s">
        <v>182</v>
      </c>
      <c r="AU216" s="239" t="s">
        <v>130</v>
      </c>
      <c r="AV216" s="10" t="s">
        <v>130</v>
      </c>
      <c r="AW216" s="10" t="s">
        <v>36</v>
      </c>
      <c r="AX216" s="10" t="s">
        <v>79</v>
      </c>
      <c r="AY216" s="239" t="s">
        <v>174</v>
      </c>
    </row>
    <row r="217" s="10" customFormat="1" ht="16.5" customHeight="1">
      <c r="B217" s="230"/>
      <c r="C217" s="231"/>
      <c r="D217" s="231"/>
      <c r="E217" s="232" t="s">
        <v>22</v>
      </c>
      <c r="F217" s="240" t="s">
        <v>931</v>
      </c>
      <c r="G217" s="231"/>
      <c r="H217" s="231"/>
      <c r="I217" s="231"/>
      <c r="J217" s="231"/>
      <c r="K217" s="235">
        <v>10</v>
      </c>
      <c r="L217" s="231"/>
      <c r="M217" s="231"/>
      <c r="N217" s="231"/>
      <c r="O217" s="231"/>
      <c r="P217" s="231"/>
      <c r="Q217" s="231"/>
      <c r="R217" s="236"/>
      <c r="T217" s="237"/>
      <c r="U217" s="231"/>
      <c r="V217" s="231"/>
      <c r="W217" s="231"/>
      <c r="X217" s="231"/>
      <c r="Y217" s="231"/>
      <c r="Z217" s="231"/>
      <c r="AA217" s="238"/>
      <c r="AT217" s="239" t="s">
        <v>182</v>
      </c>
      <c r="AU217" s="239" t="s">
        <v>130</v>
      </c>
      <c r="AV217" s="10" t="s">
        <v>130</v>
      </c>
      <c r="AW217" s="10" t="s">
        <v>36</v>
      </c>
      <c r="AX217" s="10" t="s">
        <v>79</v>
      </c>
      <c r="AY217" s="239" t="s">
        <v>174</v>
      </c>
    </row>
    <row r="218" s="1" customFormat="1" ht="16.5" customHeight="1">
      <c r="B218" s="46"/>
      <c r="C218" s="245" t="s">
        <v>309</v>
      </c>
      <c r="D218" s="245" t="s">
        <v>235</v>
      </c>
      <c r="E218" s="246" t="s">
        <v>1032</v>
      </c>
      <c r="F218" s="247" t="s">
        <v>1033</v>
      </c>
      <c r="G218" s="247"/>
      <c r="H218" s="247"/>
      <c r="I218" s="247"/>
      <c r="J218" s="248" t="s">
        <v>244</v>
      </c>
      <c r="K218" s="249">
        <v>16</v>
      </c>
      <c r="L218" s="250">
        <v>0</v>
      </c>
      <c r="M218" s="251"/>
      <c r="N218" s="252">
        <f>ROUND(L218*K218,2)</f>
        <v>0</v>
      </c>
      <c r="O218" s="226"/>
      <c r="P218" s="226"/>
      <c r="Q218" s="226"/>
      <c r="R218" s="48"/>
      <c r="T218" s="227" t="s">
        <v>22</v>
      </c>
      <c r="U218" s="56" t="s">
        <v>44</v>
      </c>
      <c r="V218" s="47"/>
      <c r="W218" s="228">
        <f>V218*K218</f>
        <v>0</v>
      </c>
      <c r="X218" s="228">
        <v>0.00040000000000000002</v>
      </c>
      <c r="Y218" s="228">
        <f>X218*K218</f>
        <v>0.0064000000000000003</v>
      </c>
      <c r="Z218" s="228">
        <v>0</v>
      </c>
      <c r="AA218" s="229">
        <f>Z218*K218</f>
        <v>0</v>
      </c>
      <c r="AR218" s="22" t="s">
        <v>238</v>
      </c>
      <c r="AT218" s="22" t="s">
        <v>235</v>
      </c>
      <c r="AU218" s="22" t="s">
        <v>130</v>
      </c>
      <c r="AY218" s="22" t="s">
        <v>174</v>
      </c>
      <c r="BE218" s="142">
        <f>IF(U218="základní",N218,0)</f>
        <v>0</v>
      </c>
      <c r="BF218" s="142">
        <f>IF(U218="snížená",N218,0)</f>
        <v>0</v>
      </c>
      <c r="BG218" s="142">
        <f>IF(U218="zákl. přenesená",N218,0)</f>
        <v>0</v>
      </c>
      <c r="BH218" s="142">
        <f>IF(U218="sníž. přenesená",N218,0)</f>
        <v>0</v>
      </c>
      <c r="BI218" s="142">
        <f>IF(U218="nulová",N218,0)</f>
        <v>0</v>
      </c>
      <c r="BJ218" s="22" t="s">
        <v>87</v>
      </c>
      <c r="BK218" s="142">
        <f>ROUND(L218*K218,2)</f>
        <v>0</v>
      </c>
      <c r="BL218" s="22" t="s">
        <v>232</v>
      </c>
      <c r="BM218" s="22" t="s">
        <v>1034</v>
      </c>
    </row>
    <row r="219" s="10" customFormat="1" ht="16.5" customHeight="1">
      <c r="B219" s="230"/>
      <c r="C219" s="231"/>
      <c r="D219" s="231"/>
      <c r="E219" s="232" t="s">
        <v>22</v>
      </c>
      <c r="F219" s="233" t="s">
        <v>928</v>
      </c>
      <c r="G219" s="234"/>
      <c r="H219" s="234"/>
      <c r="I219" s="234"/>
      <c r="J219" s="231"/>
      <c r="K219" s="235">
        <v>5</v>
      </c>
      <c r="L219" s="231"/>
      <c r="M219" s="231"/>
      <c r="N219" s="231"/>
      <c r="O219" s="231"/>
      <c r="P219" s="231"/>
      <c r="Q219" s="231"/>
      <c r="R219" s="236"/>
      <c r="T219" s="237"/>
      <c r="U219" s="231"/>
      <c r="V219" s="231"/>
      <c r="W219" s="231"/>
      <c r="X219" s="231"/>
      <c r="Y219" s="231"/>
      <c r="Z219" s="231"/>
      <c r="AA219" s="238"/>
      <c r="AT219" s="239" t="s">
        <v>182</v>
      </c>
      <c r="AU219" s="239" t="s">
        <v>130</v>
      </c>
      <c r="AV219" s="10" t="s">
        <v>130</v>
      </c>
      <c r="AW219" s="10" t="s">
        <v>36</v>
      </c>
      <c r="AX219" s="10" t="s">
        <v>79</v>
      </c>
      <c r="AY219" s="239" t="s">
        <v>174</v>
      </c>
    </row>
    <row r="220" s="10" customFormat="1" ht="16.5" customHeight="1">
      <c r="B220" s="230"/>
      <c r="C220" s="231"/>
      <c r="D220" s="231"/>
      <c r="E220" s="232" t="s">
        <v>22</v>
      </c>
      <c r="F220" s="240" t="s">
        <v>1031</v>
      </c>
      <c r="G220" s="231"/>
      <c r="H220" s="231"/>
      <c r="I220" s="231"/>
      <c r="J220" s="231"/>
      <c r="K220" s="235">
        <v>5</v>
      </c>
      <c r="L220" s="231"/>
      <c r="M220" s="231"/>
      <c r="N220" s="231"/>
      <c r="O220" s="231"/>
      <c r="P220" s="231"/>
      <c r="Q220" s="231"/>
      <c r="R220" s="236"/>
      <c r="T220" s="237"/>
      <c r="U220" s="231"/>
      <c r="V220" s="231"/>
      <c r="W220" s="231"/>
      <c r="X220" s="231"/>
      <c r="Y220" s="231"/>
      <c r="Z220" s="231"/>
      <c r="AA220" s="238"/>
      <c r="AT220" s="239" t="s">
        <v>182</v>
      </c>
      <c r="AU220" s="239" t="s">
        <v>130</v>
      </c>
      <c r="AV220" s="10" t="s">
        <v>130</v>
      </c>
      <c r="AW220" s="10" t="s">
        <v>36</v>
      </c>
      <c r="AX220" s="10" t="s">
        <v>79</v>
      </c>
      <c r="AY220" s="239" t="s">
        <v>174</v>
      </c>
    </row>
    <row r="221" s="10" customFormat="1" ht="16.5" customHeight="1">
      <c r="B221" s="230"/>
      <c r="C221" s="231"/>
      <c r="D221" s="231"/>
      <c r="E221" s="232" t="s">
        <v>22</v>
      </c>
      <c r="F221" s="240" t="s">
        <v>1035</v>
      </c>
      <c r="G221" s="231"/>
      <c r="H221" s="231"/>
      <c r="I221" s="231"/>
      <c r="J221" s="231"/>
      <c r="K221" s="235">
        <v>3</v>
      </c>
      <c r="L221" s="231"/>
      <c r="M221" s="231"/>
      <c r="N221" s="231"/>
      <c r="O221" s="231"/>
      <c r="P221" s="231"/>
      <c r="Q221" s="231"/>
      <c r="R221" s="236"/>
      <c r="T221" s="237"/>
      <c r="U221" s="231"/>
      <c r="V221" s="231"/>
      <c r="W221" s="231"/>
      <c r="X221" s="231"/>
      <c r="Y221" s="231"/>
      <c r="Z221" s="231"/>
      <c r="AA221" s="238"/>
      <c r="AT221" s="239" t="s">
        <v>182</v>
      </c>
      <c r="AU221" s="239" t="s">
        <v>130</v>
      </c>
      <c r="AV221" s="10" t="s">
        <v>130</v>
      </c>
      <c r="AW221" s="10" t="s">
        <v>36</v>
      </c>
      <c r="AX221" s="10" t="s">
        <v>79</v>
      </c>
      <c r="AY221" s="239" t="s">
        <v>174</v>
      </c>
    </row>
    <row r="222" s="10" customFormat="1" ht="16.5" customHeight="1">
      <c r="B222" s="230"/>
      <c r="C222" s="231"/>
      <c r="D222" s="231"/>
      <c r="E222" s="232" t="s">
        <v>22</v>
      </c>
      <c r="F222" s="240" t="s">
        <v>1036</v>
      </c>
      <c r="G222" s="231"/>
      <c r="H222" s="231"/>
      <c r="I222" s="231"/>
      <c r="J222" s="231"/>
      <c r="K222" s="235">
        <v>3</v>
      </c>
      <c r="L222" s="231"/>
      <c r="M222" s="231"/>
      <c r="N222" s="231"/>
      <c r="O222" s="231"/>
      <c r="P222" s="231"/>
      <c r="Q222" s="231"/>
      <c r="R222" s="236"/>
      <c r="T222" s="237"/>
      <c r="U222" s="231"/>
      <c r="V222" s="231"/>
      <c r="W222" s="231"/>
      <c r="X222" s="231"/>
      <c r="Y222" s="231"/>
      <c r="Z222" s="231"/>
      <c r="AA222" s="238"/>
      <c r="AT222" s="239" t="s">
        <v>182</v>
      </c>
      <c r="AU222" s="239" t="s">
        <v>130</v>
      </c>
      <c r="AV222" s="10" t="s">
        <v>130</v>
      </c>
      <c r="AW222" s="10" t="s">
        <v>36</v>
      </c>
      <c r="AX222" s="10" t="s">
        <v>79</v>
      </c>
      <c r="AY222" s="239" t="s">
        <v>174</v>
      </c>
    </row>
    <row r="223" s="1" customFormat="1" ht="16.5" customHeight="1">
      <c r="B223" s="46"/>
      <c r="C223" s="245" t="s">
        <v>313</v>
      </c>
      <c r="D223" s="245" t="s">
        <v>235</v>
      </c>
      <c r="E223" s="246" t="s">
        <v>1037</v>
      </c>
      <c r="F223" s="247" t="s">
        <v>1038</v>
      </c>
      <c r="G223" s="247"/>
      <c r="H223" s="247"/>
      <c r="I223" s="247"/>
      <c r="J223" s="248" t="s">
        <v>244</v>
      </c>
      <c r="K223" s="249">
        <v>1</v>
      </c>
      <c r="L223" s="250">
        <v>0</v>
      </c>
      <c r="M223" s="251"/>
      <c r="N223" s="252">
        <f>ROUND(L223*K223,2)</f>
        <v>0</v>
      </c>
      <c r="O223" s="226"/>
      <c r="P223" s="226"/>
      <c r="Q223" s="226"/>
      <c r="R223" s="48"/>
      <c r="T223" s="227" t="s">
        <v>22</v>
      </c>
      <c r="U223" s="56" t="s">
        <v>44</v>
      </c>
      <c r="V223" s="47"/>
      <c r="W223" s="228">
        <f>V223*K223</f>
        <v>0</v>
      </c>
      <c r="X223" s="228">
        <v>0.00040000000000000002</v>
      </c>
      <c r="Y223" s="228">
        <f>X223*K223</f>
        <v>0.00040000000000000002</v>
      </c>
      <c r="Z223" s="228">
        <v>0</v>
      </c>
      <c r="AA223" s="229">
        <f>Z223*K223</f>
        <v>0</v>
      </c>
      <c r="AR223" s="22" t="s">
        <v>238</v>
      </c>
      <c r="AT223" s="22" t="s">
        <v>235</v>
      </c>
      <c r="AU223" s="22" t="s">
        <v>130</v>
      </c>
      <c r="AY223" s="22" t="s">
        <v>174</v>
      </c>
      <c r="BE223" s="142">
        <f>IF(U223="základní",N223,0)</f>
        <v>0</v>
      </c>
      <c r="BF223" s="142">
        <f>IF(U223="snížená",N223,0)</f>
        <v>0</v>
      </c>
      <c r="BG223" s="142">
        <f>IF(U223="zákl. přenesená",N223,0)</f>
        <v>0</v>
      </c>
      <c r="BH223" s="142">
        <f>IF(U223="sníž. přenesená",N223,0)</f>
        <v>0</v>
      </c>
      <c r="BI223" s="142">
        <f>IF(U223="nulová",N223,0)</f>
        <v>0</v>
      </c>
      <c r="BJ223" s="22" t="s">
        <v>87</v>
      </c>
      <c r="BK223" s="142">
        <f>ROUND(L223*K223,2)</f>
        <v>0</v>
      </c>
      <c r="BL223" s="22" t="s">
        <v>232</v>
      </c>
      <c r="BM223" s="22" t="s">
        <v>1039</v>
      </c>
    </row>
    <row r="224" s="10" customFormat="1" ht="16.5" customHeight="1">
      <c r="B224" s="230"/>
      <c r="C224" s="231"/>
      <c r="D224" s="231"/>
      <c r="E224" s="232" t="s">
        <v>22</v>
      </c>
      <c r="F224" s="233" t="s">
        <v>954</v>
      </c>
      <c r="G224" s="234"/>
      <c r="H224" s="234"/>
      <c r="I224" s="234"/>
      <c r="J224" s="231"/>
      <c r="K224" s="235">
        <v>1</v>
      </c>
      <c r="L224" s="231"/>
      <c r="M224" s="231"/>
      <c r="N224" s="231"/>
      <c r="O224" s="231"/>
      <c r="P224" s="231"/>
      <c r="Q224" s="231"/>
      <c r="R224" s="236"/>
      <c r="T224" s="237"/>
      <c r="U224" s="231"/>
      <c r="V224" s="231"/>
      <c r="W224" s="231"/>
      <c r="X224" s="231"/>
      <c r="Y224" s="231"/>
      <c r="Z224" s="231"/>
      <c r="AA224" s="238"/>
      <c r="AT224" s="239" t="s">
        <v>182</v>
      </c>
      <c r="AU224" s="239" t="s">
        <v>130</v>
      </c>
      <c r="AV224" s="10" t="s">
        <v>130</v>
      </c>
      <c r="AW224" s="10" t="s">
        <v>36</v>
      </c>
      <c r="AX224" s="10" t="s">
        <v>87</v>
      </c>
      <c r="AY224" s="239" t="s">
        <v>174</v>
      </c>
    </row>
    <row r="225" s="1" customFormat="1" ht="25.5" customHeight="1">
      <c r="B225" s="46"/>
      <c r="C225" s="219" t="s">
        <v>317</v>
      </c>
      <c r="D225" s="219" t="s">
        <v>175</v>
      </c>
      <c r="E225" s="220" t="s">
        <v>1040</v>
      </c>
      <c r="F225" s="221" t="s">
        <v>1041</v>
      </c>
      <c r="G225" s="221"/>
      <c r="H225" s="221"/>
      <c r="I225" s="221"/>
      <c r="J225" s="222" t="s">
        <v>244</v>
      </c>
      <c r="K225" s="223">
        <v>27</v>
      </c>
      <c r="L225" s="224">
        <v>0</v>
      </c>
      <c r="M225" s="225"/>
      <c r="N225" s="226">
        <f>ROUND(L225*K225,2)</f>
        <v>0</v>
      </c>
      <c r="O225" s="226"/>
      <c r="P225" s="226"/>
      <c r="Q225" s="226"/>
      <c r="R225" s="48"/>
      <c r="T225" s="227" t="s">
        <v>22</v>
      </c>
      <c r="U225" s="56" t="s">
        <v>44</v>
      </c>
      <c r="V225" s="47"/>
      <c r="W225" s="228">
        <f>V225*K225</f>
        <v>0</v>
      </c>
      <c r="X225" s="228">
        <v>0</v>
      </c>
      <c r="Y225" s="228">
        <f>X225*K225</f>
        <v>0</v>
      </c>
      <c r="Z225" s="228">
        <v>0</v>
      </c>
      <c r="AA225" s="229">
        <f>Z225*K225</f>
        <v>0</v>
      </c>
      <c r="AR225" s="22" t="s">
        <v>232</v>
      </c>
      <c r="AT225" s="22" t="s">
        <v>175</v>
      </c>
      <c r="AU225" s="22" t="s">
        <v>130</v>
      </c>
      <c r="AY225" s="22" t="s">
        <v>174</v>
      </c>
      <c r="BE225" s="142">
        <f>IF(U225="základní",N225,0)</f>
        <v>0</v>
      </c>
      <c r="BF225" s="142">
        <f>IF(U225="snížená",N225,0)</f>
        <v>0</v>
      </c>
      <c r="BG225" s="142">
        <f>IF(U225="zákl. přenesená",N225,0)</f>
        <v>0</v>
      </c>
      <c r="BH225" s="142">
        <f>IF(U225="sníž. přenesená",N225,0)</f>
        <v>0</v>
      </c>
      <c r="BI225" s="142">
        <f>IF(U225="nulová",N225,0)</f>
        <v>0</v>
      </c>
      <c r="BJ225" s="22" t="s">
        <v>87</v>
      </c>
      <c r="BK225" s="142">
        <f>ROUND(L225*K225,2)</f>
        <v>0</v>
      </c>
      <c r="BL225" s="22" t="s">
        <v>232</v>
      </c>
      <c r="BM225" s="22" t="s">
        <v>1042</v>
      </c>
    </row>
    <row r="226" s="10" customFormat="1" ht="16.5" customHeight="1">
      <c r="B226" s="230"/>
      <c r="C226" s="231"/>
      <c r="D226" s="231"/>
      <c r="E226" s="232" t="s">
        <v>22</v>
      </c>
      <c r="F226" s="233" t="s">
        <v>1043</v>
      </c>
      <c r="G226" s="234"/>
      <c r="H226" s="234"/>
      <c r="I226" s="234"/>
      <c r="J226" s="231"/>
      <c r="K226" s="235">
        <v>27</v>
      </c>
      <c r="L226" s="231"/>
      <c r="M226" s="231"/>
      <c r="N226" s="231"/>
      <c r="O226" s="231"/>
      <c r="P226" s="231"/>
      <c r="Q226" s="231"/>
      <c r="R226" s="236"/>
      <c r="T226" s="237"/>
      <c r="U226" s="231"/>
      <c r="V226" s="231"/>
      <c r="W226" s="231"/>
      <c r="X226" s="231"/>
      <c r="Y226" s="231"/>
      <c r="Z226" s="231"/>
      <c r="AA226" s="238"/>
      <c r="AT226" s="239" t="s">
        <v>182</v>
      </c>
      <c r="AU226" s="239" t="s">
        <v>130</v>
      </c>
      <c r="AV226" s="10" t="s">
        <v>130</v>
      </c>
      <c r="AW226" s="10" t="s">
        <v>36</v>
      </c>
      <c r="AX226" s="10" t="s">
        <v>87</v>
      </c>
      <c r="AY226" s="239" t="s">
        <v>174</v>
      </c>
    </row>
    <row r="227" s="1" customFormat="1" ht="25.5" customHeight="1">
      <c r="B227" s="46"/>
      <c r="C227" s="219" t="s">
        <v>321</v>
      </c>
      <c r="D227" s="219" t="s">
        <v>175</v>
      </c>
      <c r="E227" s="220" t="s">
        <v>1044</v>
      </c>
      <c r="F227" s="221" t="s">
        <v>1045</v>
      </c>
      <c r="G227" s="221"/>
      <c r="H227" s="221"/>
      <c r="I227" s="221"/>
      <c r="J227" s="222" t="s">
        <v>244</v>
      </c>
      <c r="K227" s="223">
        <v>24</v>
      </c>
      <c r="L227" s="224">
        <v>0</v>
      </c>
      <c r="M227" s="225"/>
      <c r="N227" s="226">
        <f>ROUND(L227*K227,2)</f>
        <v>0</v>
      </c>
      <c r="O227" s="226"/>
      <c r="P227" s="226"/>
      <c r="Q227" s="226"/>
      <c r="R227" s="48"/>
      <c r="T227" s="227" t="s">
        <v>22</v>
      </c>
      <c r="U227" s="56" t="s">
        <v>44</v>
      </c>
      <c r="V227" s="47"/>
      <c r="W227" s="228">
        <f>V227*K227</f>
        <v>0</v>
      </c>
      <c r="X227" s="228">
        <v>0</v>
      </c>
      <c r="Y227" s="228">
        <f>X227*K227</f>
        <v>0</v>
      </c>
      <c r="Z227" s="228">
        <v>0</v>
      </c>
      <c r="AA227" s="229">
        <f>Z227*K227</f>
        <v>0</v>
      </c>
      <c r="AR227" s="22" t="s">
        <v>232</v>
      </c>
      <c r="AT227" s="22" t="s">
        <v>175</v>
      </c>
      <c r="AU227" s="22" t="s">
        <v>130</v>
      </c>
      <c r="AY227" s="22" t="s">
        <v>174</v>
      </c>
      <c r="BE227" s="142">
        <f>IF(U227="základní",N227,0)</f>
        <v>0</v>
      </c>
      <c r="BF227" s="142">
        <f>IF(U227="snížená",N227,0)</f>
        <v>0</v>
      </c>
      <c r="BG227" s="142">
        <f>IF(U227="zákl. přenesená",N227,0)</f>
        <v>0</v>
      </c>
      <c r="BH227" s="142">
        <f>IF(U227="sníž. přenesená",N227,0)</f>
        <v>0</v>
      </c>
      <c r="BI227" s="142">
        <f>IF(U227="nulová",N227,0)</f>
        <v>0</v>
      </c>
      <c r="BJ227" s="22" t="s">
        <v>87</v>
      </c>
      <c r="BK227" s="142">
        <f>ROUND(L227*K227,2)</f>
        <v>0</v>
      </c>
      <c r="BL227" s="22" t="s">
        <v>232</v>
      </c>
      <c r="BM227" s="22" t="s">
        <v>1046</v>
      </c>
    </row>
    <row r="228" s="10" customFormat="1" ht="16.5" customHeight="1">
      <c r="B228" s="230"/>
      <c r="C228" s="231"/>
      <c r="D228" s="231"/>
      <c r="E228" s="232" t="s">
        <v>22</v>
      </c>
      <c r="F228" s="233" t="s">
        <v>1047</v>
      </c>
      <c r="G228" s="234"/>
      <c r="H228" s="234"/>
      <c r="I228" s="234"/>
      <c r="J228" s="231"/>
      <c r="K228" s="235">
        <v>24</v>
      </c>
      <c r="L228" s="231"/>
      <c r="M228" s="231"/>
      <c r="N228" s="231"/>
      <c r="O228" s="231"/>
      <c r="P228" s="231"/>
      <c r="Q228" s="231"/>
      <c r="R228" s="236"/>
      <c r="T228" s="237"/>
      <c r="U228" s="231"/>
      <c r="V228" s="231"/>
      <c r="W228" s="231"/>
      <c r="X228" s="231"/>
      <c r="Y228" s="231"/>
      <c r="Z228" s="231"/>
      <c r="AA228" s="238"/>
      <c r="AT228" s="239" t="s">
        <v>182</v>
      </c>
      <c r="AU228" s="239" t="s">
        <v>130</v>
      </c>
      <c r="AV228" s="10" t="s">
        <v>130</v>
      </c>
      <c r="AW228" s="10" t="s">
        <v>36</v>
      </c>
      <c r="AX228" s="10" t="s">
        <v>79</v>
      </c>
      <c r="AY228" s="239" t="s">
        <v>174</v>
      </c>
    </row>
    <row r="229" s="1" customFormat="1" ht="16.5" customHeight="1">
      <c r="B229" s="46"/>
      <c r="C229" s="245" t="s">
        <v>238</v>
      </c>
      <c r="D229" s="245" t="s">
        <v>235</v>
      </c>
      <c r="E229" s="246" t="s">
        <v>1048</v>
      </c>
      <c r="F229" s="247" t="s">
        <v>1049</v>
      </c>
      <c r="G229" s="247"/>
      <c r="H229" s="247"/>
      <c r="I229" s="247"/>
      <c r="J229" s="248" t="s">
        <v>244</v>
      </c>
      <c r="K229" s="249">
        <v>12</v>
      </c>
      <c r="L229" s="250">
        <v>0</v>
      </c>
      <c r="M229" s="251"/>
      <c r="N229" s="252">
        <f>ROUND(L229*K229,2)</f>
        <v>0</v>
      </c>
      <c r="O229" s="226"/>
      <c r="P229" s="226"/>
      <c r="Q229" s="226"/>
      <c r="R229" s="48"/>
      <c r="T229" s="227" t="s">
        <v>22</v>
      </c>
      <c r="U229" s="56" t="s">
        <v>44</v>
      </c>
      <c r="V229" s="47"/>
      <c r="W229" s="228">
        <f>V229*K229</f>
        <v>0</v>
      </c>
      <c r="X229" s="228">
        <v>0.00046999999999999999</v>
      </c>
      <c r="Y229" s="228">
        <f>X229*K229</f>
        <v>0.00564</v>
      </c>
      <c r="Z229" s="228">
        <v>0</v>
      </c>
      <c r="AA229" s="229">
        <f>Z229*K229</f>
        <v>0</v>
      </c>
      <c r="AR229" s="22" t="s">
        <v>238</v>
      </c>
      <c r="AT229" s="22" t="s">
        <v>235</v>
      </c>
      <c r="AU229" s="22" t="s">
        <v>130</v>
      </c>
      <c r="AY229" s="22" t="s">
        <v>174</v>
      </c>
      <c r="BE229" s="142">
        <f>IF(U229="základní",N229,0)</f>
        <v>0</v>
      </c>
      <c r="BF229" s="142">
        <f>IF(U229="snížená",N229,0)</f>
        <v>0</v>
      </c>
      <c r="BG229" s="142">
        <f>IF(U229="zákl. přenesená",N229,0)</f>
        <v>0</v>
      </c>
      <c r="BH229" s="142">
        <f>IF(U229="sníž. přenesená",N229,0)</f>
        <v>0</v>
      </c>
      <c r="BI229" s="142">
        <f>IF(U229="nulová",N229,0)</f>
        <v>0</v>
      </c>
      <c r="BJ229" s="22" t="s">
        <v>87</v>
      </c>
      <c r="BK229" s="142">
        <f>ROUND(L229*K229,2)</f>
        <v>0</v>
      </c>
      <c r="BL229" s="22" t="s">
        <v>232</v>
      </c>
      <c r="BM229" s="22" t="s">
        <v>1050</v>
      </c>
    </row>
    <row r="230" s="10" customFormat="1" ht="16.5" customHeight="1">
      <c r="B230" s="230"/>
      <c r="C230" s="231"/>
      <c r="D230" s="231"/>
      <c r="E230" s="232" t="s">
        <v>22</v>
      </c>
      <c r="F230" s="233" t="s">
        <v>1051</v>
      </c>
      <c r="G230" s="234"/>
      <c r="H230" s="234"/>
      <c r="I230" s="234"/>
      <c r="J230" s="231"/>
      <c r="K230" s="235">
        <v>4</v>
      </c>
      <c r="L230" s="231"/>
      <c r="M230" s="231"/>
      <c r="N230" s="231"/>
      <c r="O230" s="231"/>
      <c r="P230" s="231"/>
      <c r="Q230" s="231"/>
      <c r="R230" s="236"/>
      <c r="T230" s="237"/>
      <c r="U230" s="231"/>
      <c r="V230" s="231"/>
      <c r="W230" s="231"/>
      <c r="X230" s="231"/>
      <c r="Y230" s="231"/>
      <c r="Z230" s="231"/>
      <c r="AA230" s="238"/>
      <c r="AT230" s="239" t="s">
        <v>182</v>
      </c>
      <c r="AU230" s="239" t="s">
        <v>130</v>
      </c>
      <c r="AV230" s="10" t="s">
        <v>130</v>
      </c>
      <c r="AW230" s="10" t="s">
        <v>36</v>
      </c>
      <c r="AX230" s="10" t="s">
        <v>79</v>
      </c>
      <c r="AY230" s="239" t="s">
        <v>174</v>
      </c>
    </row>
    <row r="231" s="10" customFormat="1" ht="16.5" customHeight="1">
      <c r="B231" s="230"/>
      <c r="C231" s="231"/>
      <c r="D231" s="231"/>
      <c r="E231" s="232" t="s">
        <v>22</v>
      </c>
      <c r="F231" s="240" t="s">
        <v>1052</v>
      </c>
      <c r="G231" s="231"/>
      <c r="H231" s="231"/>
      <c r="I231" s="231"/>
      <c r="J231" s="231"/>
      <c r="K231" s="235">
        <v>4</v>
      </c>
      <c r="L231" s="231"/>
      <c r="M231" s="231"/>
      <c r="N231" s="231"/>
      <c r="O231" s="231"/>
      <c r="P231" s="231"/>
      <c r="Q231" s="231"/>
      <c r="R231" s="236"/>
      <c r="T231" s="237"/>
      <c r="U231" s="231"/>
      <c r="V231" s="231"/>
      <c r="W231" s="231"/>
      <c r="X231" s="231"/>
      <c r="Y231" s="231"/>
      <c r="Z231" s="231"/>
      <c r="AA231" s="238"/>
      <c r="AT231" s="239" t="s">
        <v>182</v>
      </c>
      <c r="AU231" s="239" t="s">
        <v>130</v>
      </c>
      <c r="AV231" s="10" t="s">
        <v>130</v>
      </c>
      <c r="AW231" s="10" t="s">
        <v>36</v>
      </c>
      <c r="AX231" s="10" t="s">
        <v>79</v>
      </c>
      <c r="AY231" s="239" t="s">
        <v>174</v>
      </c>
    </row>
    <row r="232" s="10" customFormat="1" ht="16.5" customHeight="1">
      <c r="B232" s="230"/>
      <c r="C232" s="231"/>
      <c r="D232" s="231"/>
      <c r="E232" s="232" t="s">
        <v>22</v>
      </c>
      <c r="F232" s="240" t="s">
        <v>1053</v>
      </c>
      <c r="G232" s="231"/>
      <c r="H232" s="231"/>
      <c r="I232" s="231"/>
      <c r="J232" s="231"/>
      <c r="K232" s="235">
        <v>2</v>
      </c>
      <c r="L232" s="231"/>
      <c r="M232" s="231"/>
      <c r="N232" s="231"/>
      <c r="O232" s="231"/>
      <c r="P232" s="231"/>
      <c r="Q232" s="231"/>
      <c r="R232" s="236"/>
      <c r="T232" s="237"/>
      <c r="U232" s="231"/>
      <c r="V232" s="231"/>
      <c r="W232" s="231"/>
      <c r="X232" s="231"/>
      <c r="Y232" s="231"/>
      <c r="Z232" s="231"/>
      <c r="AA232" s="238"/>
      <c r="AT232" s="239" t="s">
        <v>182</v>
      </c>
      <c r="AU232" s="239" t="s">
        <v>130</v>
      </c>
      <c r="AV232" s="10" t="s">
        <v>130</v>
      </c>
      <c r="AW232" s="10" t="s">
        <v>36</v>
      </c>
      <c r="AX232" s="10" t="s">
        <v>79</v>
      </c>
      <c r="AY232" s="239" t="s">
        <v>174</v>
      </c>
    </row>
    <row r="233" s="10" customFormat="1" ht="16.5" customHeight="1">
      <c r="B233" s="230"/>
      <c r="C233" s="231"/>
      <c r="D233" s="231"/>
      <c r="E233" s="232" t="s">
        <v>22</v>
      </c>
      <c r="F233" s="240" t="s">
        <v>1054</v>
      </c>
      <c r="G233" s="231"/>
      <c r="H233" s="231"/>
      <c r="I233" s="231"/>
      <c r="J233" s="231"/>
      <c r="K233" s="235">
        <v>2</v>
      </c>
      <c r="L233" s="231"/>
      <c r="M233" s="231"/>
      <c r="N233" s="231"/>
      <c r="O233" s="231"/>
      <c r="P233" s="231"/>
      <c r="Q233" s="231"/>
      <c r="R233" s="236"/>
      <c r="T233" s="237"/>
      <c r="U233" s="231"/>
      <c r="V233" s="231"/>
      <c r="W233" s="231"/>
      <c r="X233" s="231"/>
      <c r="Y233" s="231"/>
      <c r="Z233" s="231"/>
      <c r="AA233" s="238"/>
      <c r="AT233" s="239" t="s">
        <v>182</v>
      </c>
      <c r="AU233" s="239" t="s">
        <v>130</v>
      </c>
      <c r="AV233" s="10" t="s">
        <v>130</v>
      </c>
      <c r="AW233" s="10" t="s">
        <v>36</v>
      </c>
      <c r="AX233" s="10" t="s">
        <v>79</v>
      </c>
      <c r="AY233" s="239" t="s">
        <v>174</v>
      </c>
    </row>
    <row r="234" s="1" customFormat="1" ht="16.5" customHeight="1">
      <c r="B234" s="46"/>
      <c r="C234" s="245" t="s">
        <v>328</v>
      </c>
      <c r="D234" s="245" t="s">
        <v>235</v>
      </c>
      <c r="E234" s="246" t="s">
        <v>1055</v>
      </c>
      <c r="F234" s="247" t="s">
        <v>1056</v>
      </c>
      <c r="G234" s="247"/>
      <c r="H234" s="247"/>
      <c r="I234" s="247"/>
      <c r="J234" s="248" t="s">
        <v>244</v>
      </c>
      <c r="K234" s="249">
        <v>4</v>
      </c>
      <c r="L234" s="250">
        <v>0</v>
      </c>
      <c r="M234" s="251"/>
      <c r="N234" s="252">
        <f>ROUND(L234*K234,2)</f>
        <v>0</v>
      </c>
      <c r="O234" s="226"/>
      <c r="P234" s="226"/>
      <c r="Q234" s="226"/>
      <c r="R234" s="48"/>
      <c r="T234" s="227" t="s">
        <v>22</v>
      </c>
      <c r="U234" s="56" t="s">
        <v>44</v>
      </c>
      <c r="V234" s="47"/>
      <c r="W234" s="228">
        <f>V234*K234</f>
        <v>0</v>
      </c>
      <c r="X234" s="228">
        <v>0.00046999999999999999</v>
      </c>
      <c r="Y234" s="228">
        <f>X234*K234</f>
        <v>0.0018799999999999999</v>
      </c>
      <c r="Z234" s="228">
        <v>0</v>
      </c>
      <c r="AA234" s="229">
        <f>Z234*K234</f>
        <v>0</v>
      </c>
      <c r="AR234" s="22" t="s">
        <v>238</v>
      </c>
      <c r="AT234" s="22" t="s">
        <v>235</v>
      </c>
      <c r="AU234" s="22" t="s">
        <v>130</v>
      </c>
      <c r="AY234" s="22" t="s">
        <v>174</v>
      </c>
      <c r="BE234" s="142">
        <f>IF(U234="základní",N234,0)</f>
        <v>0</v>
      </c>
      <c r="BF234" s="142">
        <f>IF(U234="snížená",N234,0)</f>
        <v>0</v>
      </c>
      <c r="BG234" s="142">
        <f>IF(U234="zákl. přenesená",N234,0)</f>
        <v>0</v>
      </c>
      <c r="BH234" s="142">
        <f>IF(U234="sníž. přenesená",N234,0)</f>
        <v>0</v>
      </c>
      <c r="BI234" s="142">
        <f>IF(U234="nulová",N234,0)</f>
        <v>0</v>
      </c>
      <c r="BJ234" s="22" t="s">
        <v>87</v>
      </c>
      <c r="BK234" s="142">
        <f>ROUND(L234*K234,2)</f>
        <v>0</v>
      </c>
      <c r="BL234" s="22" t="s">
        <v>232</v>
      </c>
      <c r="BM234" s="22" t="s">
        <v>1057</v>
      </c>
    </row>
    <row r="235" s="10" customFormat="1" ht="16.5" customHeight="1">
      <c r="B235" s="230"/>
      <c r="C235" s="231"/>
      <c r="D235" s="231"/>
      <c r="E235" s="232" t="s">
        <v>22</v>
      </c>
      <c r="F235" s="233" t="s">
        <v>954</v>
      </c>
      <c r="G235" s="234"/>
      <c r="H235" s="234"/>
      <c r="I235" s="234"/>
      <c r="J235" s="231"/>
      <c r="K235" s="235">
        <v>1</v>
      </c>
      <c r="L235" s="231"/>
      <c r="M235" s="231"/>
      <c r="N235" s="231"/>
      <c r="O235" s="231"/>
      <c r="P235" s="231"/>
      <c r="Q235" s="231"/>
      <c r="R235" s="236"/>
      <c r="T235" s="237"/>
      <c r="U235" s="231"/>
      <c r="V235" s="231"/>
      <c r="W235" s="231"/>
      <c r="X235" s="231"/>
      <c r="Y235" s="231"/>
      <c r="Z235" s="231"/>
      <c r="AA235" s="238"/>
      <c r="AT235" s="239" t="s">
        <v>182</v>
      </c>
      <c r="AU235" s="239" t="s">
        <v>130</v>
      </c>
      <c r="AV235" s="10" t="s">
        <v>130</v>
      </c>
      <c r="AW235" s="10" t="s">
        <v>36</v>
      </c>
      <c r="AX235" s="10" t="s">
        <v>79</v>
      </c>
      <c r="AY235" s="239" t="s">
        <v>174</v>
      </c>
    </row>
    <row r="236" s="10" customFormat="1" ht="16.5" customHeight="1">
      <c r="B236" s="230"/>
      <c r="C236" s="231"/>
      <c r="D236" s="231"/>
      <c r="E236" s="232" t="s">
        <v>22</v>
      </c>
      <c r="F236" s="240" t="s">
        <v>960</v>
      </c>
      <c r="G236" s="231"/>
      <c r="H236" s="231"/>
      <c r="I236" s="231"/>
      <c r="J236" s="231"/>
      <c r="K236" s="235">
        <v>1</v>
      </c>
      <c r="L236" s="231"/>
      <c r="M236" s="231"/>
      <c r="N236" s="231"/>
      <c r="O236" s="231"/>
      <c r="P236" s="231"/>
      <c r="Q236" s="231"/>
      <c r="R236" s="236"/>
      <c r="T236" s="237"/>
      <c r="U236" s="231"/>
      <c r="V236" s="231"/>
      <c r="W236" s="231"/>
      <c r="X236" s="231"/>
      <c r="Y236" s="231"/>
      <c r="Z236" s="231"/>
      <c r="AA236" s="238"/>
      <c r="AT236" s="239" t="s">
        <v>182</v>
      </c>
      <c r="AU236" s="239" t="s">
        <v>130</v>
      </c>
      <c r="AV236" s="10" t="s">
        <v>130</v>
      </c>
      <c r="AW236" s="10" t="s">
        <v>36</v>
      </c>
      <c r="AX236" s="10" t="s">
        <v>79</v>
      </c>
      <c r="AY236" s="239" t="s">
        <v>174</v>
      </c>
    </row>
    <row r="237" s="10" customFormat="1" ht="16.5" customHeight="1">
      <c r="B237" s="230"/>
      <c r="C237" s="231"/>
      <c r="D237" s="231"/>
      <c r="E237" s="232" t="s">
        <v>22</v>
      </c>
      <c r="F237" s="240" t="s">
        <v>955</v>
      </c>
      <c r="G237" s="231"/>
      <c r="H237" s="231"/>
      <c r="I237" s="231"/>
      <c r="J237" s="231"/>
      <c r="K237" s="235">
        <v>1</v>
      </c>
      <c r="L237" s="231"/>
      <c r="M237" s="231"/>
      <c r="N237" s="231"/>
      <c r="O237" s="231"/>
      <c r="P237" s="231"/>
      <c r="Q237" s="231"/>
      <c r="R237" s="236"/>
      <c r="T237" s="237"/>
      <c r="U237" s="231"/>
      <c r="V237" s="231"/>
      <c r="W237" s="231"/>
      <c r="X237" s="231"/>
      <c r="Y237" s="231"/>
      <c r="Z237" s="231"/>
      <c r="AA237" s="238"/>
      <c r="AT237" s="239" t="s">
        <v>182</v>
      </c>
      <c r="AU237" s="239" t="s">
        <v>130</v>
      </c>
      <c r="AV237" s="10" t="s">
        <v>130</v>
      </c>
      <c r="AW237" s="10" t="s">
        <v>36</v>
      </c>
      <c r="AX237" s="10" t="s">
        <v>79</v>
      </c>
      <c r="AY237" s="239" t="s">
        <v>174</v>
      </c>
    </row>
    <row r="238" s="10" customFormat="1" ht="16.5" customHeight="1">
      <c r="B238" s="230"/>
      <c r="C238" s="231"/>
      <c r="D238" s="231"/>
      <c r="E238" s="232" t="s">
        <v>22</v>
      </c>
      <c r="F238" s="240" t="s">
        <v>956</v>
      </c>
      <c r="G238" s="231"/>
      <c r="H238" s="231"/>
      <c r="I238" s="231"/>
      <c r="J238" s="231"/>
      <c r="K238" s="235">
        <v>1</v>
      </c>
      <c r="L238" s="231"/>
      <c r="M238" s="231"/>
      <c r="N238" s="231"/>
      <c r="O238" s="231"/>
      <c r="P238" s="231"/>
      <c r="Q238" s="231"/>
      <c r="R238" s="236"/>
      <c r="T238" s="237"/>
      <c r="U238" s="231"/>
      <c r="V238" s="231"/>
      <c r="W238" s="231"/>
      <c r="X238" s="231"/>
      <c r="Y238" s="231"/>
      <c r="Z238" s="231"/>
      <c r="AA238" s="238"/>
      <c r="AT238" s="239" t="s">
        <v>182</v>
      </c>
      <c r="AU238" s="239" t="s">
        <v>130</v>
      </c>
      <c r="AV238" s="10" t="s">
        <v>130</v>
      </c>
      <c r="AW238" s="10" t="s">
        <v>36</v>
      </c>
      <c r="AX238" s="10" t="s">
        <v>79</v>
      </c>
      <c r="AY238" s="239" t="s">
        <v>174</v>
      </c>
    </row>
    <row r="239" s="1" customFormat="1" ht="16.5" customHeight="1">
      <c r="B239" s="46"/>
      <c r="C239" s="245" t="s">
        <v>332</v>
      </c>
      <c r="D239" s="245" t="s">
        <v>235</v>
      </c>
      <c r="E239" s="246" t="s">
        <v>1058</v>
      </c>
      <c r="F239" s="247" t="s">
        <v>1059</v>
      </c>
      <c r="G239" s="247"/>
      <c r="H239" s="247"/>
      <c r="I239" s="247"/>
      <c r="J239" s="248" t="s">
        <v>244</v>
      </c>
      <c r="K239" s="249">
        <v>8</v>
      </c>
      <c r="L239" s="250">
        <v>0</v>
      </c>
      <c r="M239" s="251"/>
      <c r="N239" s="252">
        <f>ROUND(L239*K239,2)</f>
        <v>0</v>
      </c>
      <c r="O239" s="226"/>
      <c r="P239" s="226"/>
      <c r="Q239" s="226"/>
      <c r="R239" s="48"/>
      <c r="T239" s="227" t="s">
        <v>22</v>
      </c>
      <c r="U239" s="56" t="s">
        <v>44</v>
      </c>
      <c r="V239" s="47"/>
      <c r="W239" s="228">
        <f>V239*K239</f>
        <v>0</v>
      </c>
      <c r="X239" s="228">
        <v>0.00046999999999999999</v>
      </c>
      <c r="Y239" s="228">
        <f>X239*K239</f>
        <v>0.0037599999999999999</v>
      </c>
      <c r="Z239" s="228">
        <v>0</v>
      </c>
      <c r="AA239" s="229">
        <f>Z239*K239</f>
        <v>0</v>
      </c>
      <c r="AR239" s="22" t="s">
        <v>238</v>
      </c>
      <c r="AT239" s="22" t="s">
        <v>235</v>
      </c>
      <c r="AU239" s="22" t="s">
        <v>130</v>
      </c>
      <c r="AY239" s="22" t="s">
        <v>174</v>
      </c>
      <c r="BE239" s="142">
        <f>IF(U239="základní",N239,0)</f>
        <v>0</v>
      </c>
      <c r="BF239" s="142">
        <f>IF(U239="snížená",N239,0)</f>
        <v>0</v>
      </c>
      <c r="BG239" s="142">
        <f>IF(U239="zákl. přenesená",N239,0)</f>
        <v>0</v>
      </c>
      <c r="BH239" s="142">
        <f>IF(U239="sníž. přenesená",N239,0)</f>
        <v>0</v>
      </c>
      <c r="BI239" s="142">
        <f>IF(U239="nulová",N239,0)</f>
        <v>0</v>
      </c>
      <c r="BJ239" s="22" t="s">
        <v>87</v>
      </c>
      <c r="BK239" s="142">
        <f>ROUND(L239*K239,2)</f>
        <v>0</v>
      </c>
      <c r="BL239" s="22" t="s">
        <v>232</v>
      </c>
      <c r="BM239" s="22" t="s">
        <v>1060</v>
      </c>
    </row>
    <row r="240" s="10" customFormat="1" ht="16.5" customHeight="1">
      <c r="B240" s="230"/>
      <c r="C240" s="231"/>
      <c r="D240" s="231"/>
      <c r="E240" s="232" t="s">
        <v>22</v>
      </c>
      <c r="F240" s="233" t="s">
        <v>980</v>
      </c>
      <c r="G240" s="234"/>
      <c r="H240" s="234"/>
      <c r="I240" s="234"/>
      <c r="J240" s="231"/>
      <c r="K240" s="235">
        <v>2</v>
      </c>
      <c r="L240" s="231"/>
      <c r="M240" s="231"/>
      <c r="N240" s="231"/>
      <c r="O240" s="231"/>
      <c r="P240" s="231"/>
      <c r="Q240" s="231"/>
      <c r="R240" s="236"/>
      <c r="T240" s="237"/>
      <c r="U240" s="231"/>
      <c r="V240" s="231"/>
      <c r="W240" s="231"/>
      <c r="X240" s="231"/>
      <c r="Y240" s="231"/>
      <c r="Z240" s="231"/>
      <c r="AA240" s="238"/>
      <c r="AT240" s="239" t="s">
        <v>182</v>
      </c>
      <c r="AU240" s="239" t="s">
        <v>130</v>
      </c>
      <c r="AV240" s="10" t="s">
        <v>130</v>
      </c>
      <c r="AW240" s="10" t="s">
        <v>36</v>
      </c>
      <c r="AX240" s="10" t="s">
        <v>79</v>
      </c>
      <c r="AY240" s="239" t="s">
        <v>174</v>
      </c>
    </row>
    <row r="241" s="10" customFormat="1" ht="16.5" customHeight="1">
      <c r="B241" s="230"/>
      <c r="C241" s="231"/>
      <c r="D241" s="231"/>
      <c r="E241" s="232" t="s">
        <v>22</v>
      </c>
      <c r="F241" s="240" t="s">
        <v>945</v>
      </c>
      <c r="G241" s="231"/>
      <c r="H241" s="231"/>
      <c r="I241" s="231"/>
      <c r="J241" s="231"/>
      <c r="K241" s="235">
        <v>2</v>
      </c>
      <c r="L241" s="231"/>
      <c r="M241" s="231"/>
      <c r="N241" s="231"/>
      <c r="O241" s="231"/>
      <c r="P241" s="231"/>
      <c r="Q241" s="231"/>
      <c r="R241" s="236"/>
      <c r="T241" s="237"/>
      <c r="U241" s="231"/>
      <c r="V241" s="231"/>
      <c r="W241" s="231"/>
      <c r="X241" s="231"/>
      <c r="Y241" s="231"/>
      <c r="Z241" s="231"/>
      <c r="AA241" s="238"/>
      <c r="AT241" s="239" t="s">
        <v>182</v>
      </c>
      <c r="AU241" s="239" t="s">
        <v>130</v>
      </c>
      <c r="AV241" s="10" t="s">
        <v>130</v>
      </c>
      <c r="AW241" s="10" t="s">
        <v>36</v>
      </c>
      <c r="AX241" s="10" t="s">
        <v>79</v>
      </c>
      <c r="AY241" s="239" t="s">
        <v>174</v>
      </c>
    </row>
    <row r="242" s="10" customFormat="1" ht="16.5" customHeight="1">
      <c r="B242" s="230"/>
      <c r="C242" s="231"/>
      <c r="D242" s="231"/>
      <c r="E242" s="232" t="s">
        <v>22</v>
      </c>
      <c r="F242" s="240" t="s">
        <v>1053</v>
      </c>
      <c r="G242" s="231"/>
      <c r="H242" s="231"/>
      <c r="I242" s="231"/>
      <c r="J242" s="231"/>
      <c r="K242" s="235">
        <v>2</v>
      </c>
      <c r="L242" s="231"/>
      <c r="M242" s="231"/>
      <c r="N242" s="231"/>
      <c r="O242" s="231"/>
      <c r="P242" s="231"/>
      <c r="Q242" s="231"/>
      <c r="R242" s="236"/>
      <c r="T242" s="237"/>
      <c r="U242" s="231"/>
      <c r="V242" s="231"/>
      <c r="W242" s="231"/>
      <c r="X242" s="231"/>
      <c r="Y242" s="231"/>
      <c r="Z242" s="231"/>
      <c r="AA242" s="238"/>
      <c r="AT242" s="239" t="s">
        <v>182</v>
      </c>
      <c r="AU242" s="239" t="s">
        <v>130</v>
      </c>
      <c r="AV242" s="10" t="s">
        <v>130</v>
      </c>
      <c r="AW242" s="10" t="s">
        <v>36</v>
      </c>
      <c r="AX242" s="10" t="s">
        <v>79</v>
      </c>
      <c r="AY242" s="239" t="s">
        <v>174</v>
      </c>
    </row>
    <row r="243" s="10" customFormat="1" ht="16.5" customHeight="1">
      <c r="B243" s="230"/>
      <c r="C243" s="231"/>
      <c r="D243" s="231"/>
      <c r="E243" s="232" t="s">
        <v>22</v>
      </c>
      <c r="F243" s="240" t="s">
        <v>1054</v>
      </c>
      <c r="G243" s="231"/>
      <c r="H243" s="231"/>
      <c r="I243" s="231"/>
      <c r="J243" s="231"/>
      <c r="K243" s="235">
        <v>2</v>
      </c>
      <c r="L243" s="231"/>
      <c r="M243" s="231"/>
      <c r="N243" s="231"/>
      <c r="O243" s="231"/>
      <c r="P243" s="231"/>
      <c r="Q243" s="231"/>
      <c r="R243" s="236"/>
      <c r="T243" s="237"/>
      <c r="U243" s="231"/>
      <c r="V243" s="231"/>
      <c r="W243" s="231"/>
      <c r="X243" s="231"/>
      <c r="Y243" s="231"/>
      <c r="Z243" s="231"/>
      <c r="AA243" s="238"/>
      <c r="AT243" s="239" t="s">
        <v>182</v>
      </c>
      <c r="AU243" s="239" t="s">
        <v>130</v>
      </c>
      <c r="AV243" s="10" t="s">
        <v>130</v>
      </c>
      <c r="AW243" s="10" t="s">
        <v>36</v>
      </c>
      <c r="AX243" s="10" t="s">
        <v>79</v>
      </c>
      <c r="AY243" s="239" t="s">
        <v>174</v>
      </c>
    </row>
    <row r="244" s="1" customFormat="1" ht="25.5" customHeight="1">
      <c r="B244" s="46"/>
      <c r="C244" s="219" t="s">
        <v>336</v>
      </c>
      <c r="D244" s="219" t="s">
        <v>175</v>
      </c>
      <c r="E244" s="220" t="s">
        <v>1061</v>
      </c>
      <c r="F244" s="221" t="s">
        <v>1062</v>
      </c>
      <c r="G244" s="221"/>
      <c r="H244" s="221"/>
      <c r="I244" s="221"/>
      <c r="J244" s="222" t="s">
        <v>244</v>
      </c>
      <c r="K244" s="223">
        <v>1</v>
      </c>
      <c r="L244" s="224">
        <v>0</v>
      </c>
      <c r="M244" s="225"/>
      <c r="N244" s="226">
        <f>ROUND(L244*K244,2)</f>
        <v>0</v>
      </c>
      <c r="O244" s="226"/>
      <c r="P244" s="226"/>
      <c r="Q244" s="226"/>
      <c r="R244" s="48"/>
      <c r="T244" s="227" t="s">
        <v>22</v>
      </c>
      <c r="U244" s="56" t="s">
        <v>44</v>
      </c>
      <c r="V244" s="47"/>
      <c r="W244" s="228">
        <f>V244*K244</f>
        <v>0</v>
      </c>
      <c r="X244" s="228">
        <v>0</v>
      </c>
      <c r="Y244" s="228">
        <f>X244*K244</f>
        <v>0</v>
      </c>
      <c r="Z244" s="228">
        <v>0</v>
      </c>
      <c r="AA244" s="229">
        <f>Z244*K244</f>
        <v>0</v>
      </c>
      <c r="AR244" s="22" t="s">
        <v>232</v>
      </c>
      <c r="AT244" s="22" t="s">
        <v>175</v>
      </c>
      <c r="AU244" s="22" t="s">
        <v>130</v>
      </c>
      <c r="AY244" s="22" t="s">
        <v>174</v>
      </c>
      <c r="BE244" s="142">
        <f>IF(U244="základní",N244,0)</f>
        <v>0</v>
      </c>
      <c r="BF244" s="142">
        <f>IF(U244="snížená",N244,0)</f>
        <v>0</v>
      </c>
      <c r="BG244" s="142">
        <f>IF(U244="zákl. přenesená",N244,0)</f>
        <v>0</v>
      </c>
      <c r="BH244" s="142">
        <f>IF(U244="sníž. přenesená",N244,0)</f>
        <v>0</v>
      </c>
      <c r="BI244" s="142">
        <f>IF(U244="nulová",N244,0)</f>
        <v>0</v>
      </c>
      <c r="BJ244" s="22" t="s">
        <v>87</v>
      </c>
      <c r="BK244" s="142">
        <f>ROUND(L244*K244,2)</f>
        <v>0</v>
      </c>
      <c r="BL244" s="22" t="s">
        <v>232</v>
      </c>
      <c r="BM244" s="22" t="s">
        <v>1063</v>
      </c>
    </row>
    <row r="245" s="10" customFormat="1" ht="16.5" customHeight="1">
      <c r="B245" s="230"/>
      <c r="C245" s="231"/>
      <c r="D245" s="231"/>
      <c r="E245" s="232" t="s">
        <v>22</v>
      </c>
      <c r="F245" s="233" t="s">
        <v>954</v>
      </c>
      <c r="G245" s="234"/>
      <c r="H245" s="234"/>
      <c r="I245" s="234"/>
      <c r="J245" s="231"/>
      <c r="K245" s="235">
        <v>1</v>
      </c>
      <c r="L245" s="231"/>
      <c r="M245" s="231"/>
      <c r="N245" s="231"/>
      <c r="O245" s="231"/>
      <c r="P245" s="231"/>
      <c r="Q245" s="231"/>
      <c r="R245" s="236"/>
      <c r="T245" s="237"/>
      <c r="U245" s="231"/>
      <c r="V245" s="231"/>
      <c r="W245" s="231"/>
      <c r="X245" s="231"/>
      <c r="Y245" s="231"/>
      <c r="Z245" s="231"/>
      <c r="AA245" s="238"/>
      <c r="AT245" s="239" t="s">
        <v>182</v>
      </c>
      <c r="AU245" s="239" t="s">
        <v>130</v>
      </c>
      <c r="AV245" s="10" t="s">
        <v>130</v>
      </c>
      <c r="AW245" s="10" t="s">
        <v>36</v>
      </c>
      <c r="AX245" s="10" t="s">
        <v>87</v>
      </c>
      <c r="AY245" s="239" t="s">
        <v>174</v>
      </c>
    </row>
    <row r="246" s="1" customFormat="1" ht="16.5" customHeight="1">
      <c r="B246" s="46"/>
      <c r="C246" s="245" t="s">
        <v>340</v>
      </c>
      <c r="D246" s="245" t="s">
        <v>235</v>
      </c>
      <c r="E246" s="246" t="s">
        <v>1064</v>
      </c>
      <c r="F246" s="247" t="s">
        <v>1065</v>
      </c>
      <c r="G246" s="247"/>
      <c r="H246" s="247"/>
      <c r="I246" s="247"/>
      <c r="J246" s="248" t="s">
        <v>244</v>
      </c>
      <c r="K246" s="249">
        <v>1</v>
      </c>
      <c r="L246" s="250">
        <v>0</v>
      </c>
      <c r="M246" s="251"/>
      <c r="N246" s="252">
        <f>ROUND(L246*K246,2)</f>
        <v>0</v>
      </c>
      <c r="O246" s="226"/>
      <c r="P246" s="226"/>
      <c r="Q246" s="226"/>
      <c r="R246" s="48"/>
      <c r="T246" s="227" t="s">
        <v>22</v>
      </c>
      <c r="U246" s="56" t="s">
        <v>44</v>
      </c>
      <c r="V246" s="47"/>
      <c r="W246" s="228">
        <f>V246*K246</f>
        <v>0</v>
      </c>
      <c r="X246" s="228">
        <v>0.00046999999999999999</v>
      </c>
      <c r="Y246" s="228">
        <f>X246*K246</f>
        <v>0.00046999999999999999</v>
      </c>
      <c r="Z246" s="228">
        <v>0</v>
      </c>
      <c r="AA246" s="229">
        <f>Z246*K246</f>
        <v>0</v>
      </c>
      <c r="AR246" s="22" t="s">
        <v>238</v>
      </c>
      <c r="AT246" s="22" t="s">
        <v>235</v>
      </c>
      <c r="AU246" s="22" t="s">
        <v>130</v>
      </c>
      <c r="AY246" s="22" t="s">
        <v>174</v>
      </c>
      <c r="BE246" s="142">
        <f>IF(U246="základní",N246,0)</f>
        <v>0</v>
      </c>
      <c r="BF246" s="142">
        <f>IF(U246="snížená",N246,0)</f>
        <v>0</v>
      </c>
      <c r="BG246" s="142">
        <f>IF(U246="zákl. přenesená",N246,0)</f>
        <v>0</v>
      </c>
      <c r="BH246" s="142">
        <f>IF(U246="sníž. přenesená",N246,0)</f>
        <v>0</v>
      </c>
      <c r="BI246" s="142">
        <f>IF(U246="nulová",N246,0)</f>
        <v>0</v>
      </c>
      <c r="BJ246" s="22" t="s">
        <v>87</v>
      </c>
      <c r="BK246" s="142">
        <f>ROUND(L246*K246,2)</f>
        <v>0</v>
      </c>
      <c r="BL246" s="22" t="s">
        <v>232</v>
      </c>
      <c r="BM246" s="22" t="s">
        <v>1066</v>
      </c>
    </row>
    <row r="247" s="10" customFormat="1" ht="16.5" customHeight="1">
      <c r="B247" s="230"/>
      <c r="C247" s="231"/>
      <c r="D247" s="231"/>
      <c r="E247" s="232" t="s">
        <v>22</v>
      </c>
      <c r="F247" s="233" t="s">
        <v>954</v>
      </c>
      <c r="G247" s="234"/>
      <c r="H247" s="234"/>
      <c r="I247" s="234"/>
      <c r="J247" s="231"/>
      <c r="K247" s="235">
        <v>1</v>
      </c>
      <c r="L247" s="231"/>
      <c r="M247" s="231"/>
      <c r="N247" s="231"/>
      <c r="O247" s="231"/>
      <c r="P247" s="231"/>
      <c r="Q247" s="231"/>
      <c r="R247" s="236"/>
      <c r="T247" s="237"/>
      <c r="U247" s="231"/>
      <c r="V247" s="231"/>
      <c r="W247" s="231"/>
      <c r="X247" s="231"/>
      <c r="Y247" s="231"/>
      <c r="Z247" s="231"/>
      <c r="AA247" s="238"/>
      <c r="AT247" s="239" t="s">
        <v>182</v>
      </c>
      <c r="AU247" s="239" t="s">
        <v>130</v>
      </c>
      <c r="AV247" s="10" t="s">
        <v>130</v>
      </c>
      <c r="AW247" s="10" t="s">
        <v>36</v>
      </c>
      <c r="AX247" s="10" t="s">
        <v>87</v>
      </c>
      <c r="AY247" s="239" t="s">
        <v>174</v>
      </c>
    </row>
    <row r="248" s="1" customFormat="1" ht="38.25" customHeight="1">
      <c r="B248" s="46"/>
      <c r="C248" s="219" t="s">
        <v>346</v>
      </c>
      <c r="D248" s="219" t="s">
        <v>175</v>
      </c>
      <c r="E248" s="220" t="s">
        <v>1067</v>
      </c>
      <c r="F248" s="221" t="s">
        <v>1068</v>
      </c>
      <c r="G248" s="221"/>
      <c r="H248" s="221"/>
      <c r="I248" s="221"/>
      <c r="J248" s="222" t="s">
        <v>244</v>
      </c>
      <c r="K248" s="223">
        <v>2</v>
      </c>
      <c r="L248" s="224">
        <v>0</v>
      </c>
      <c r="M248" s="225"/>
      <c r="N248" s="226">
        <f>ROUND(L248*K248,2)</f>
        <v>0</v>
      </c>
      <c r="O248" s="226"/>
      <c r="P248" s="226"/>
      <c r="Q248" s="226"/>
      <c r="R248" s="48"/>
      <c r="T248" s="227" t="s">
        <v>22</v>
      </c>
      <c r="U248" s="56" t="s">
        <v>44</v>
      </c>
      <c r="V248" s="47"/>
      <c r="W248" s="228">
        <f>V248*K248</f>
        <v>0</v>
      </c>
      <c r="X248" s="228">
        <v>0</v>
      </c>
      <c r="Y248" s="228">
        <f>X248*K248</f>
        <v>0</v>
      </c>
      <c r="Z248" s="228">
        <v>0</v>
      </c>
      <c r="AA248" s="229">
        <f>Z248*K248</f>
        <v>0</v>
      </c>
      <c r="AR248" s="22" t="s">
        <v>232</v>
      </c>
      <c r="AT248" s="22" t="s">
        <v>175</v>
      </c>
      <c r="AU248" s="22" t="s">
        <v>130</v>
      </c>
      <c r="AY248" s="22" t="s">
        <v>174</v>
      </c>
      <c r="BE248" s="142">
        <f>IF(U248="základní",N248,0)</f>
        <v>0</v>
      </c>
      <c r="BF248" s="142">
        <f>IF(U248="snížená",N248,0)</f>
        <v>0</v>
      </c>
      <c r="BG248" s="142">
        <f>IF(U248="zákl. přenesená",N248,0)</f>
        <v>0</v>
      </c>
      <c r="BH248" s="142">
        <f>IF(U248="sníž. přenesená",N248,0)</f>
        <v>0</v>
      </c>
      <c r="BI248" s="142">
        <f>IF(U248="nulová",N248,0)</f>
        <v>0</v>
      </c>
      <c r="BJ248" s="22" t="s">
        <v>87</v>
      </c>
      <c r="BK248" s="142">
        <f>ROUND(L248*K248,2)</f>
        <v>0</v>
      </c>
      <c r="BL248" s="22" t="s">
        <v>232</v>
      </c>
      <c r="BM248" s="22" t="s">
        <v>1069</v>
      </c>
    </row>
    <row r="249" s="10" customFormat="1" ht="16.5" customHeight="1">
      <c r="B249" s="230"/>
      <c r="C249" s="231"/>
      <c r="D249" s="231"/>
      <c r="E249" s="232" t="s">
        <v>22</v>
      </c>
      <c r="F249" s="233" t="s">
        <v>980</v>
      </c>
      <c r="G249" s="234"/>
      <c r="H249" s="234"/>
      <c r="I249" s="234"/>
      <c r="J249" s="231"/>
      <c r="K249" s="235">
        <v>2</v>
      </c>
      <c r="L249" s="231"/>
      <c r="M249" s="231"/>
      <c r="N249" s="231"/>
      <c r="O249" s="231"/>
      <c r="P249" s="231"/>
      <c r="Q249" s="231"/>
      <c r="R249" s="236"/>
      <c r="T249" s="237"/>
      <c r="U249" s="231"/>
      <c r="V249" s="231"/>
      <c r="W249" s="231"/>
      <c r="X249" s="231"/>
      <c r="Y249" s="231"/>
      <c r="Z249" s="231"/>
      <c r="AA249" s="238"/>
      <c r="AT249" s="239" t="s">
        <v>182</v>
      </c>
      <c r="AU249" s="239" t="s">
        <v>130</v>
      </c>
      <c r="AV249" s="10" t="s">
        <v>130</v>
      </c>
      <c r="AW249" s="10" t="s">
        <v>36</v>
      </c>
      <c r="AX249" s="10" t="s">
        <v>87</v>
      </c>
      <c r="AY249" s="239" t="s">
        <v>174</v>
      </c>
    </row>
    <row r="250" s="1" customFormat="1" ht="16.5" customHeight="1">
      <c r="B250" s="46"/>
      <c r="C250" s="245" t="s">
        <v>350</v>
      </c>
      <c r="D250" s="245" t="s">
        <v>235</v>
      </c>
      <c r="E250" s="246" t="s">
        <v>1070</v>
      </c>
      <c r="F250" s="247" t="s">
        <v>1071</v>
      </c>
      <c r="G250" s="247"/>
      <c r="H250" s="247"/>
      <c r="I250" s="247"/>
      <c r="J250" s="248" t="s">
        <v>244</v>
      </c>
      <c r="K250" s="249">
        <v>2</v>
      </c>
      <c r="L250" s="250">
        <v>0</v>
      </c>
      <c r="M250" s="251"/>
      <c r="N250" s="252">
        <f>ROUND(L250*K250,2)</f>
        <v>0</v>
      </c>
      <c r="O250" s="226"/>
      <c r="P250" s="226"/>
      <c r="Q250" s="226"/>
      <c r="R250" s="48"/>
      <c r="T250" s="227" t="s">
        <v>22</v>
      </c>
      <c r="U250" s="56" t="s">
        <v>44</v>
      </c>
      <c r="V250" s="47"/>
      <c r="W250" s="228">
        <f>V250*K250</f>
        <v>0</v>
      </c>
      <c r="X250" s="228">
        <v>0.00055000000000000003</v>
      </c>
      <c r="Y250" s="228">
        <f>X250*K250</f>
        <v>0.0011000000000000001</v>
      </c>
      <c r="Z250" s="228">
        <v>0</v>
      </c>
      <c r="AA250" s="229">
        <f>Z250*K250</f>
        <v>0</v>
      </c>
      <c r="AR250" s="22" t="s">
        <v>238</v>
      </c>
      <c r="AT250" s="22" t="s">
        <v>235</v>
      </c>
      <c r="AU250" s="22" t="s">
        <v>130</v>
      </c>
      <c r="AY250" s="22" t="s">
        <v>174</v>
      </c>
      <c r="BE250" s="142">
        <f>IF(U250="základní",N250,0)</f>
        <v>0</v>
      </c>
      <c r="BF250" s="142">
        <f>IF(U250="snížená",N250,0)</f>
        <v>0</v>
      </c>
      <c r="BG250" s="142">
        <f>IF(U250="zákl. přenesená",N250,0)</f>
        <v>0</v>
      </c>
      <c r="BH250" s="142">
        <f>IF(U250="sníž. přenesená",N250,0)</f>
        <v>0</v>
      </c>
      <c r="BI250" s="142">
        <f>IF(U250="nulová",N250,0)</f>
        <v>0</v>
      </c>
      <c r="BJ250" s="22" t="s">
        <v>87</v>
      </c>
      <c r="BK250" s="142">
        <f>ROUND(L250*K250,2)</f>
        <v>0</v>
      </c>
      <c r="BL250" s="22" t="s">
        <v>232</v>
      </c>
      <c r="BM250" s="22" t="s">
        <v>1072</v>
      </c>
    </row>
    <row r="251" s="10" customFormat="1" ht="16.5" customHeight="1">
      <c r="B251" s="230"/>
      <c r="C251" s="231"/>
      <c r="D251" s="231"/>
      <c r="E251" s="232" t="s">
        <v>22</v>
      </c>
      <c r="F251" s="233" t="s">
        <v>980</v>
      </c>
      <c r="G251" s="234"/>
      <c r="H251" s="234"/>
      <c r="I251" s="234"/>
      <c r="J251" s="231"/>
      <c r="K251" s="235">
        <v>2</v>
      </c>
      <c r="L251" s="231"/>
      <c r="M251" s="231"/>
      <c r="N251" s="231"/>
      <c r="O251" s="231"/>
      <c r="P251" s="231"/>
      <c r="Q251" s="231"/>
      <c r="R251" s="236"/>
      <c r="T251" s="237"/>
      <c r="U251" s="231"/>
      <c r="V251" s="231"/>
      <c r="W251" s="231"/>
      <c r="X251" s="231"/>
      <c r="Y251" s="231"/>
      <c r="Z251" s="231"/>
      <c r="AA251" s="238"/>
      <c r="AT251" s="239" t="s">
        <v>182</v>
      </c>
      <c r="AU251" s="239" t="s">
        <v>130</v>
      </c>
      <c r="AV251" s="10" t="s">
        <v>130</v>
      </c>
      <c r="AW251" s="10" t="s">
        <v>36</v>
      </c>
      <c r="AX251" s="10" t="s">
        <v>87</v>
      </c>
      <c r="AY251" s="239" t="s">
        <v>174</v>
      </c>
    </row>
    <row r="252" s="1" customFormat="1" ht="38.25" customHeight="1">
      <c r="B252" s="46"/>
      <c r="C252" s="219" t="s">
        <v>354</v>
      </c>
      <c r="D252" s="219" t="s">
        <v>175</v>
      </c>
      <c r="E252" s="220" t="s">
        <v>1073</v>
      </c>
      <c r="F252" s="221" t="s">
        <v>1074</v>
      </c>
      <c r="G252" s="221"/>
      <c r="H252" s="221"/>
      <c r="I252" s="221"/>
      <c r="J252" s="222" t="s">
        <v>244</v>
      </c>
      <c r="K252" s="223">
        <v>2</v>
      </c>
      <c r="L252" s="224">
        <v>0</v>
      </c>
      <c r="M252" s="225"/>
      <c r="N252" s="226">
        <f>ROUND(L252*K252,2)</f>
        <v>0</v>
      </c>
      <c r="O252" s="226"/>
      <c r="P252" s="226"/>
      <c r="Q252" s="226"/>
      <c r="R252" s="48"/>
      <c r="T252" s="227" t="s">
        <v>22</v>
      </c>
      <c r="U252" s="56" t="s">
        <v>44</v>
      </c>
      <c r="V252" s="47"/>
      <c r="W252" s="228">
        <f>V252*K252</f>
        <v>0</v>
      </c>
      <c r="X252" s="228">
        <v>0</v>
      </c>
      <c r="Y252" s="228">
        <f>X252*K252</f>
        <v>0</v>
      </c>
      <c r="Z252" s="228">
        <v>0</v>
      </c>
      <c r="AA252" s="229">
        <f>Z252*K252</f>
        <v>0</v>
      </c>
      <c r="AR252" s="22" t="s">
        <v>232</v>
      </c>
      <c r="AT252" s="22" t="s">
        <v>175</v>
      </c>
      <c r="AU252" s="22" t="s">
        <v>130</v>
      </c>
      <c r="AY252" s="22" t="s">
        <v>174</v>
      </c>
      <c r="BE252" s="142">
        <f>IF(U252="základní",N252,0)</f>
        <v>0</v>
      </c>
      <c r="BF252" s="142">
        <f>IF(U252="snížená",N252,0)</f>
        <v>0</v>
      </c>
      <c r="BG252" s="142">
        <f>IF(U252="zákl. přenesená",N252,0)</f>
        <v>0</v>
      </c>
      <c r="BH252" s="142">
        <f>IF(U252="sníž. přenesená",N252,0)</f>
        <v>0</v>
      </c>
      <c r="BI252" s="142">
        <f>IF(U252="nulová",N252,0)</f>
        <v>0</v>
      </c>
      <c r="BJ252" s="22" t="s">
        <v>87</v>
      </c>
      <c r="BK252" s="142">
        <f>ROUND(L252*K252,2)</f>
        <v>0</v>
      </c>
      <c r="BL252" s="22" t="s">
        <v>232</v>
      </c>
      <c r="BM252" s="22" t="s">
        <v>1075</v>
      </c>
    </row>
    <row r="253" s="10" customFormat="1" ht="16.5" customHeight="1">
      <c r="B253" s="230"/>
      <c r="C253" s="231"/>
      <c r="D253" s="231"/>
      <c r="E253" s="232" t="s">
        <v>22</v>
      </c>
      <c r="F253" s="233" t="s">
        <v>980</v>
      </c>
      <c r="G253" s="234"/>
      <c r="H253" s="234"/>
      <c r="I253" s="234"/>
      <c r="J253" s="231"/>
      <c r="K253" s="235">
        <v>2</v>
      </c>
      <c r="L253" s="231"/>
      <c r="M253" s="231"/>
      <c r="N253" s="231"/>
      <c r="O253" s="231"/>
      <c r="P253" s="231"/>
      <c r="Q253" s="231"/>
      <c r="R253" s="236"/>
      <c r="T253" s="237"/>
      <c r="U253" s="231"/>
      <c r="V253" s="231"/>
      <c r="W253" s="231"/>
      <c r="X253" s="231"/>
      <c r="Y253" s="231"/>
      <c r="Z253" s="231"/>
      <c r="AA253" s="238"/>
      <c r="AT253" s="239" t="s">
        <v>182</v>
      </c>
      <c r="AU253" s="239" t="s">
        <v>130</v>
      </c>
      <c r="AV253" s="10" t="s">
        <v>130</v>
      </c>
      <c r="AW253" s="10" t="s">
        <v>36</v>
      </c>
      <c r="AX253" s="10" t="s">
        <v>87</v>
      </c>
      <c r="AY253" s="239" t="s">
        <v>174</v>
      </c>
    </row>
    <row r="254" s="1" customFormat="1" ht="25.5" customHeight="1">
      <c r="B254" s="46"/>
      <c r="C254" s="219" t="s">
        <v>358</v>
      </c>
      <c r="D254" s="219" t="s">
        <v>175</v>
      </c>
      <c r="E254" s="220" t="s">
        <v>1076</v>
      </c>
      <c r="F254" s="221" t="s">
        <v>1077</v>
      </c>
      <c r="G254" s="221"/>
      <c r="H254" s="221"/>
      <c r="I254" s="221"/>
      <c r="J254" s="222" t="s">
        <v>244</v>
      </c>
      <c r="K254" s="223">
        <v>16</v>
      </c>
      <c r="L254" s="224">
        <v>0</v>
      </c>
      <c r="M254" s="225"/>
      <c r="N254" s="226">
        <f>ROUND(L254*K254,2)</f>
        <v>0</v>
      </c>
      <c r="O254" s="226"/>
      <c r="P254" s="226"/>
      <c r="Q254" s="226"/>
      <c r="R254" s="48"/>
      <c r="T254" s="227" t="s">
        <v>22</v>
      </c>
      <c r="U254" s="56" t="s">
        <v>44</v>
      </c>
      <c r="V254" s="47"/>
      <c r="W254" s="228">
        <f>V254*K254</f>
        <v>0</v>
      </c>
      <c r="X254" s="228">
        <v>0</v>
      </c>
      <c r="Y254" s="228">
        <f>X254*K254</f>
        <v>0</v>
      </c>
      <c r="Z254" s="228">
        <v>0</v>
      </c>
      <c r="AA254" s="229">
        <f>Z254*K254</f>
        <v>0</v>
      </c>
      <c r="AR254" s="22" t="s">
        <v>232</v>
      </c>
      <c r="AT254" s="22" t="s">
        <v>175</v>
      </c>
      <c r="AU254" s="22" t="s">
        <v>130</v>
      </c>
      <c r="AY254" s="22" t="s">
        <v>174</v>
      </c>
      <c r="BE254" s="142">
        <f>IF(U254="základní",N254,0)</f>
        <v>0</v>
      </c>
      <c r="BF254" s="142">
        <f>IF(U254="snížená",N254,0)</f>
        <v>0</v>
      </c>
      <c r="BG254" s="142">
        <f>IF(U254="zákl. přenesená",N254,0)</f>
        <v>0</v>
      </c>
      <c r="BH254" s="142">
        <f>IF(U254="sníž. přenesená",N254,0)</f>
        <v>0</v>
      </c>
      <c r="BI254" s="142">
        <f>IF(U254="nulová",N254,0)</f>
        <v>0</v>
      </c>
      <c r="BJ254" s="22" t="s">
        <v>87</v>
      </c>
      <c r="BK254" s="142">
        <f>ROUND(L254*K254,2)</f>
        <v>0</v>
      </c>
      <c r="BL254" s="22" t="s">
        <v>232</v>
      </c>
      <c r="BM254" s="22" t="s">
        <v>1078</v>
      </c>
    </row>
    <row r="255" s="10" customFormat="1" ht="16.5" customHeight="1">
      <c r="B255" s="230"/>
      <c r="C255" s="231"/>
      <c r="D255" s="231"/>
      <c r="E255" s="232" t="s">
        <v>22</v>
      </c>
      <c r="F255" s="233" t="s">
        <v>1079</v>
      </c>
      <c r="G255" s="234"/>
      <c r="H255" s="234"/>
      <c r="I255" s="234"/>
      <c r="J255" s="231"/>
      <c r="K255" s="235">
        <v>6</v>
      </c>
      <c r="L255" s="231"/>
      <c r="M255" s="231"/>
      <c r="N255" s="231"/>
      <c r="O255" s="231"/>
      <c r="P255" s="231"/>
      <c r="Q255" s="231"/>
      <c r="R255" s="236"/>
      <c r="T255" s="237"/>
      <c r="U255" s="231"/>
      <c r="V255" s="231"/>
      <c r="W255" s="231"/>
      <c r="X255" s="231"/>
      <c r="Y255" s="231"/>
      <c r="Z255" s="231"/>
      <c r="AA255" s="238"/>
      <c r="AT255" s="239" t="s">
        <v>182</v>
      </c>
      <c r="AU255" s="239" t="s">
        <v>130</v>
      </c>
      <c r="AV255" s="10" t="s">
        <v>130</v>
      </c>
      <c r="AW255" s="10" t="s">
        <v>36</v>
      </c>
      <c r="AX255" s="10" t="s">
        <v>79</v>
      </c>
      <c r="AY255" s="239" t="s">
        <v>174</v>
      </c>
    </row>
    <row r="256" s="10" customFormat="1" ht="16.5" customHeight="1">
      <c r="B256" s="230"/>
      <c r="C256" s="231"/>
      <c r="D256" s="231"/>
      <c r="E256" s="232" t="s">
        <v>22</v>
      </c>
      <c r="F256" s="240" t="s">
        <v>930</v>
      </c>
      <c r="G256" s="231"/>
      <c r="H256" s="231"/>
      <c r="I256" s="231"/>
      <c r="J256" s="231"/>
      <c r="K256" s="235">
        <v>10</v>
      </c>
      <c r="L256" s="231"/>
      <c r="M256" s="231"/>
      <c r="N256" s="231"/>
      <c r="O256" s="231"/>
      <c r="P256" s="231"/>
      <c r="Q256" s="231"/>
      <c r="R256" s="236"/>
      <c r="T256" s="237"/>
      <c r="U256" s="231"/>
      <c r="V256" s="231"/>
      <c r="W256" s="231"/>
      <c r="X256" s="231"/>
      <c r="Y256" s="231"/>
      <c r="Z256" s="231"/>
      <c r="AA256" s="238"/>
      <c r="AT256" s="239" t="s">
        <v>182</v>
      </c>
      <c r="AU256" s="239" t="s">
        <v>130</v>
      </c>
      <c r="AV256" s="10" t="s">
        <v>130</v>
      </c>
      <c r="AW256" s="10" t="s">
        <v>36</v>
      </c>
      <c r="AX256" s="10" t="s">
        <v>79</v>
      </c>
      <c r="AY256" s="239" t="s">
        <v>174</v>
      </c>
    </row>
    <row r="257" s="1" customFormat="1" ht="25.5" customHeight="1">
      <c r="B257" s="46"/>
      <c r="C257" s="245" t="s">
        <v>362</v>
      </c>
      <c r="D257" s="245" t="s">
        <v>235</v>
      </c>
      <c r="E257" s="246" t="s">
        <v>1080</v>
      </c>
      <c r="F257" s="247" t="s">
        <v>1081</v>
      </c>
      <c r="G257" s="247"/>
      <c r="H257" s="247"/>
      <c r="I257" s="247"/>
      <c r="J257" s="248" t="s">
        <v>244</v>
      </c>
      <c r="K257" s="249">
        <v>10</v>
      </c>
      <c r="L257" s="250">
        <v>0</v>
      </c>
      <c r="M257" s="251"/>
      <c r="N257" s="252">
        <f>ROUND(L257*K257,2)</f>
        <v>0</v>
      </c>
      <c r="O257" s="226"/>
      <c r="P257" s="226"/>
      <c r="Q257" s="226"/>
      <c r="R257" s="48"/>
      <c r="T257" s="227" t="s">
        <v>22</v>
      </c>
      <c r="U257" s="56" t="s">
        <v>44</v>
      </c>
      <c r="V257" s="47"/>
      <c r="W257" s="228">
        <f>V257*K257</f>
        <v>0</v>
      </c>
      <c r="X257" s="228">
        <v>0.0040000000000000001</v>
      </c>
      <c r="Y257" s="228">
        <f>X257*K257</f>
        <v>0.040000000000000001</v>
      </c>
      <c r="Z257" s="228">
        <v>0</v>
      </c>
      <c r="AA257" s="229">
        <f>Z257*K257</f>
        <v>0</v>
      </c>
      <c r="AR257" s="22" t="s">
        <v>238</v>
      </c>
      <c r="AT257" s="22" t="s">
        <v>235</v>
      </c>
      <c r="AU257" s="22" t="s">
        <v>130</v>
      </c>
      <c r="AY257" s="22" t="s">
        <v>174</v>
      </c>
      <c r="BE257" s="142">
        <f>IF(U257="základní",N257,0)</f>
        <v>0</v>
      </c>
      <c r="BF257" s="142">
        <f>IF(U257="snížená",N257,0)</f>
        <v>0</v>
      </c>
      <c r="BG257" s="142">
        <f>IF(U257="zákl. přenesená",N257,0)</f>
        <v>0</v>
      </c>
      <c r="BH257" s="142">
        <f>IF(U257="sníž. přenesená",N257,0)</f>
        <v>0</v>
      </c>
      <c r="BI257" s="142">
        <f>IF(U257="nulová",N257,0)</f>
        <v>0</v>
      </c>
      <c r="BJ257" s="22" t="s">
        <v>87</v>
      </c>
      <c r="BK257" s="142">
        <f>ROUND(L257*K257,2)</f>
        <v>0</v>
      </c>
      <c r="BL257" s="22" t="s">
        <v>232</v>
      </c>
      <c r="BM257" s="22" t="s">
        <v>1082</v>
      </c>
    </row>
    <row r="258" s="10" customFormat="1" ht="16.5" customHeight="1">
      <c r="B258" s="230"/>
      <c r="C258" s="231"/>
      <c r="D258" s="231"/>
      <c r="E258" s="232" t="s">
        <v>22</v>
      </c>
      <c r="F258" s="233" t="s">
        <v>930</v>
      </c>
      <c r="G258" s="234"/>
      <c r="H258" s="234"/>
      <c r="I258" s="234"/>
      <c r="J258" s="231"/>
      <c r="K258" s="235">
        <v>10</v>
      </c>
      <c r="L258" s="231"/>
      <c r="M258" s="231"/>
      <c r="N258" s="231"/>
      <c r="O258" s="231"/>
      <c r="P258" s="231"/>
      <c r="Q258" s="231"/>
      <c r="R258" s="236"/>
      <c r="T258" s="237"/>
      <c r="U258" s="231"/>
      <c r="V258" s="231"/>
      <c r="W258" s="231"/>
      <c r="X258" s="231"/>
      <c r="Y258" s="231"/>
      <c r="Z258" s="231"/>
      <c r="AA258" s="238"/>
      <c r="AT258" s="239" t="s">
        <v>182</v>
      </c>
      <c r="AU258" s="239" t="s">
        <v>130</v>
      </c>
      <c r="AV258" s="10" t="s">
        <v>130</v>
      </c>
      <c r="AW258" s="10" t="s">
        <v>36</v>
      </c>
      <c r="AX258" s="10" t="s">
        <v>87</v>
      </c>
      <c r="AY258" s="239" t="s">
        <v>174</v>
      </c>
    </row>
    <row r="259" s="1" customFormat="1" ht="25.5" customHeight="1">
      <c r="B259" s="46"/>
      <c r="C259" s="245" t="s">
        <v>368</v>
      </c>
      <c r="D259" s="245" t="s">
        <v>235</v>
      </c>
      <c r="E259" s="246" t="s">
        <v>1083</v>
      </c>
      <c r="F259" s="247" t="s">
        <v>1084</v>
      </c>
      <c r="G259" s="247"/>
      <c r="H259" s="247"/>
      <c r="I259" s="247"/>
      <c r="J259" s="248" t="s">
        <v>244</v>
      </c>
      <c r="K259" s="249">
        <v>6</v>
      </c>
      <c r="L259" s="250">
        <v>0</v>
      </c>
      <c r="M259" s="251"/>
      <c r="N259" s="252">
        <f>ROUND(L259*K259,2)</f>
        <v>0</v>
      </c>
      <c r="O259" s="226"/>
      <c r="P259" s="226"/>
      <c r="Q259" s="226"/>
      <c r="R259" s="48"/>
      <c r="T259" s="227" t="s">
        <v>22</v>
      </c>
      <c r="U259" s="56" t="s">
        <v>44</v>
      </c>
      <c r="V259" s="47"/>
      <c r="W259" s="228">
        <f>V259*K259</f>
        <v>0</v>
      </c>
      <c r="X259" s="228">
        <v>0.0040000000000000001</v>
      </c>
      <c r="Y259" s="228">
        <f>X259*K259</f>
        <v>0.024</v>
      </c>
      <c r="Z259" s="228">
        <v>0</v>
      </c>
      <c r="AA259" s="229">
        <f>Z259*K259</f>
        <v>0</v>
      </c>
      <c r="AR259" s="22" t="s">
        <v>238</v>
      </c>
      <c r="AT259" s="22" t="s">
        <v>235</v>
      </c>
      <c r="AU259" s="22" t="s">
        <v>130</v>
      </c>
      <c r="AY259" s="22" t="s">
        <v>174</v>
      </c>
      <c r="BE259" s="142">
        <f>IF(U259="základní",N259,0)</f>
        <v>0</v>
      </c>
      <c r="BF259" s="142">
        <f>IF(U259="snížená",N259,0)</f>
        <v>0</v>
      </c>
      <c r="BG259" s="142">
        <f>IF(U259="zákl. přenesená",N259,0)</f>
        <v>0</v>
      </c>
      <c r="BH259" s="142">
        <f>IF(U259="sníž. přenesená",N259,0)</f>
        <v>0</v>
      </c>
      <c r="BI259" s="142">
        <f>IF(U259="nulová",N259,0)</f>
        <v>0</v>
      </c>
      <c r="BJ259" s="22" t="s">
        <v>87</v>
      </c>
      <c r="BK259" s="142">
        <f>ROUND(L259*K259,2)</f>
        <v>0</v>
      </c>
      <c r="BL259" s="22" t="s">
        <v>232</v>
      </c>
      <c r="BM259" s="22" t="s">
        <v>1085</v>
      </c>
    </row>
    <row r="260" s="10" customFormat="1" ht="16.5" customHeight="1">
      <c r="B260" s="230"/>
      <c r="C260" s="231"/>
      <c r="D260" s="231"/>
      <c r="E260" s="232" t="s">
        <v>22</v>
      </c>
      <c r="F260" s="233" t="s">
        <v>1079</v>
      </c>
      <c r="G260" s="234"/>
      <c r="H260" s="234"/>
      <c r="I260" s="234"/>
      <c r="J260" s="231"/>
      <c r="K260" s="235">
        <v>6</v>
      </c>
      <c r="L260" s="231"/>
      <c r="M260" s="231"/>
      <c r="N260" s="231"/>
      <c r="O260" s="231"/>
      <c r="P260" s="231"/>
      <c r="Q260" s="231"/>
      <c r="R260" s="236"/>
      <c r="T260" s="237"/>
      <c r="U260" s="231"/>
      <c r="V260" s="231"/>
      <c r="W260" s="231"/>
      <c r="X260" s="231"/>
      <c r="Y260" s="231"/>
      <c r="Z260" s="231"/>
      <c r="AA260" s="238"/>
      <c r="AT260" s="239" t="s">
        <v>182</v>
      </c>
      <c r="AU260" s="239" t="s">
        <v>130</v>
      </c>
      <c r="AV260" s="10" t="s">
        <v>130</v>
      </c>
      <c r="AW260" s="10" t="s">
        <v>36</v>
      </c>
      <c r="AX260" s="10" t="s">
        <v>87</v>
      </c>
      <c r="AY260" s="239" t="s">
        <v>174</v>
      </c>
    </row>
    <row r="261" s="1" customFormat="1" ht="25.5" customHeight="1">
      <c r="B261" s="46"/>
      <c r="C261" s="219" t="s">
        <v>380</v>
      </c>
      <c r="D261" s="219" t="s">
        <v>175</v>
      </c>
      <c r="E261" s="220" t="s">
        <v>1086</v>
      </c>
      <c r="F261" s="221" t="s">
        <v>1087</v>
      </c>
      <c r="G261" s="221"/>
      <c r="H261" s="221"/>
      <c r="I261" s="221"/>
      <c r="J261" s="222" t="s">
        <v>244</v>
      </c>
      <c r="K261" s="223">
        <v>30</v>
      </c>
      <c r="L261" s="224">
        <v>0</v>
      </c>
      <c r="M261" s="225"/>
      <c r="N261" s="226">
        <f>ROUND(L261*K261,2)</f>
        <v>0</v>
      </c>
      <c r="O261" s="226"/>
      <c r="P261" s="226"/>
      <c r="Q261" s="226"/>
      <c r="R261" s="48"/>
      <c r="T261" s="227" t="s">
        <v>22</v>
      </c>
      <c r="U261" s="56" t="s">
        <v>44</v>
      </c>
      <c r="V261" s="47"/>
      <c r="W261" s="228">
        <f>V261*K261</f>
        <v>0</v>
      </c>
      <c r="X261" s="228">
        <v>0</v>
      </c>
      <c r="Y261" s="228">
        <f>X261*K261</f>
        <v>0</v>
      </c>
      <c r="Z261" s="228">
        <v>0</v>
      </c>
      <c r="AA261" s="229">
        <f>Z261*K261</f>
        <v>0</v>
      </c>
      <c r="AR261" s="22" t="s">
        <v>232</v>
      </c>
      <c r="AT261" s="22" t="s">
        <v>175</v>
      </c>
      <c r="AU261" s="22" t="s">
        <v>130</v>
      </c>
      <c r="AY261" s="22" t="s">
        <v>174</v>
      </c>
      <c r="BE261" s="142">
        <f>IF(U261="základní",N261,0)</f>
        <v>0</v>
      </c>
      <c r="BF261" s="142">
        <f>IF(U261="snížená",N261,0)</f>
        <v>0</v>
      </c>
      <c r="BG261" s="142">
        <f>IF(U261="zákl. přenesená",N261,0)</f>
        <v>0</v>
      </c>
      <c r="BH261" s="142">
        <f>IF(U261="sníž. přenesená",N261,0)</f>
        <v>0</v>
      </c>
      <c r="BI261" s="142">
        <f>IF(U261="nulová",N261,0)</f>
        <v>0</v>
      </c>
      <c r="BJ261" s="22" t="s">
        <v>87</v>
      </c>
      <c r="BK261" s="142">
        <f>ROUND(L261*K261,2)</f>
        <v>0</v>
      </c>
      <c r="BL261" s="22" t="s">
        <v>232</v>
      </c>
      <c r="BM261" s="22" t="s">
        <v>1088</v>
      </c>
    </row>
    <row r="262" s="10" customFormat="1" ht="16.5" customHeight="1">
      <c r="B262" s="230"/>
      <c r="C262" s="231"/>
      <c r="D262" s="231"/>
      <c r="E262" s="232" t="s">
        <v>22</v>
      </c>
      <c r="F262" s="233" t="s">
        <v>1089</v>
      </c>
      <c r="G262" s="234"/>
      <c r="H262" s="234"/>
      <c r="I262" s="234"/>
      <c r="J262" s="231"/>
      <c r="K262" s="235">
        <v>9</v>
      </c>
      <c r="L262" s="231"/>
      <c r="M262" s="231"/>
      <c r="N262" s="231"/>
      <c r="O262" s="231"/>
      <c r="P262" s="231"/>
      <c r="Q262" s="231"/>
      <c r="R262" s="236"/>
      <c r="T262" s="237"/>
      <c r="U262" s="231"/>
      <c r="V262" s="231"/>
      <c r="W262" s="231"/>
      <c r="X262" s="231"/>
      <c r="Y262" s="231"/>
      <c r="Z262" s="231"/>
      <c r="AA262" s="238"/>
      <c r="AT262" s="239" t="s">
        <v>182</v>
      </c>
      <c r="AU262" s="239" t="s">
        <v>130</v>
      </c>
      <c r="AV262" s="10" t="s">
        <v>130</v>
      </c>
      <c r="AW262" s="10" t="s">
        <v>36</v>
      </c>
      <c r="AX262" s="10" t="s">
        <v>79</v>
      </c>
      <c r="AY262" s="239" t="s">
        <v>174</v>
      </c>
    </row>
    <row r="263" s="10" customFormat="1" ht="16.5" customHeight="1">
      <c r="B263" s="230"/>
      <c r="C263" s="231"/>
      <c r="D263" s="231"/>
      <c r="E263" s="232" t="s">
        <v>22</v>
      </c>
      <c r="F263" s="240" t="s">
        <v>1090</v>
      </c>
      <c r="G263" s="231"/>
      <c r="H263" s="231"/>
      <c r="I263" s="231"/>
      <c r="J263" s="231"/>
      <c r="K263" s="235">
        <v>21</v>
      </c>
      <c r="L263" s="231"/>
      <c r="M263" s="231"/>
      <c r="N263" s="231"/>
      <c r="O263" s="231"/>
      <c r="P263" s="231"/>
      <c r="Q263" s="231"/>
      <c r="R263" s="236"/>
      <c r="T263" s="237"/>
      <c r="U263" s="231"/>
      <c r="V263" s="231"/>
      <c r="W263" s="231"/>
      <c r="X263" s="231"/>
      <c r="Y263" s="231"/>
      <c r="Z263" s="231"/>
      <c r="AA263" s="238"/>
      <c r="AT263" s="239" t="s">
        <v>182</v>
      </c>
      <c r="AU263" s="239" t="s">
        <v>130</v>
      </c>
      <c r="AV263" s="10" t="s">
        <v>130</v>
      </c>
      <c r="AW263" s="10" t="s">
        <v>36</v>
      </c>
      <c r="AX263" s="10" t="s">
        <v>79</v>
      </c>
      <c r="AY263" s="239" t="s">
        <v>174</v>
      </c>
    </row>
    <row r="264" s="1" customFormat="1" ht="16.5" customHeight="1">
      <c r="B264" s="46"/>
      <c r="C264" s="245" t="s">
        <v>385</v>
      </c>
      <c r="D264" s="245" t="s">
        <v>235</v>
      </c>
      <c r="E264" s="246" t="s">
        <v>1091</v>
      </c>
      <c r="F264" s="247" t="s">
        <v>1092</v>
      </c>
      <c r="G264" s="247"/>
      <c r="H264" s="247"/>
      <c r="I264" s="247"/>
      <c r="J264" s="248" t="s">
        <v>244</v>
      </c>
      <c r="K264" s="249">
        <v>9</v>
      </c>
      <c r="L264" s="250">
        <v>0</v>
      </c>
      <c r="M264" s="251"/>
      <c r="N264" s="252">
        <f>ROUND(L264*K264,2)</f>
        <v>0</v>
      </c>
      <c r="O264" s="226"/>
      <c r="P264" s="226"/>
      <c r="Q264" s="226"/>
      <c r="R264" s="48"/>
      <c r="T264" s="227" t="s">
        <v>22</v>
      </c>
      <c r="U264" s="56" t="s">
        <v>44</v>
      </c>
      <c r="V264" s="47"/>
      <c r="W264" s="228">
        <f>V264*K264</f>
        <v>0</v>
      </c>
      <c r="X264" s="228">
        <v>0.00050000000000000001</v>
      </c>
      <c r="Y264" s="228">
        <f>X264*K264</f>
        <v>0.0045000000000000005</v>
      </c>
      <c r="Z264" s="228">
        <v>0</v>
      </c>
      <c r="AA264" s="229">
        <f>Z264*K264</f>
        <v>0</v>
      </c>
      <c r="AR264" s="22" t="s">
        <v>238</v>
      </c>
      <c r="AT264" s="22" t="s">
        <v>235</v>
      </c>
      <c r="AU264" s="22" t="s">
        <v>130</v>
      </c>
      <c r="AY264" s="22" t="s">
        <v>174</v>
      </c>
      <c r="BE264" s="142">
        <f>IF(U264="základní",N264,0)</f>
        <v>0</v>
      </c>
      <c r="BF264" s="142">
        <f>IF(U264="snížená",N264,0)</f>
        <v>0</v>
      </c>
      <c r="BG264" s="142">
        <f>IF(U264="zákl. přenesená",N264,0)</f>
        <v>0</v>
      </c>
      <c r="BH264" s="142">
        <f>IF(U264="sníž. přenesená",N264,0)</f>
        <v>0</v>
      </c>
      <c r="BI264" s="142">
        <f>IF(U264="nulová",N264,0)</f>
        <v>0</v>
      </c>
      <c r="BJ264" s="22" t="s">
        <v>87</v>
      </c>
      <c r="BK264" s="142">
        <f>ROUND(L264*K264,2)</f>
        <v>0</v>
      </c>
      <c r="BL264" s="22" t="s">
        <v>232</v>
      </c>
      <c r="BM264" s="22" t="s">
        <v>1093</v>
      </c>
    </row>
    <row r="265" s="10" customFormat="1" ht="16.5" customHeight="1">
      <c r="B265" s="230"/>
      <c r="C265" s="231"/>
      <c r="D265" s="231"/>
      <c r="E265" s="232" t="s">
        <v>22</v>
      </c>
      <c r="F265" s="233" t="s">
        <v>1089</v>
      </c>
      <c r="G265" s="234"/>
      <c r="H265" s="234"/>
      <c r="I265" s="234"/>
      <c r="J265" s="231"/>
      <c r="K265" s="235">
        <v>9</v>
      </c>
      <c r="L265" s="231"/>
      <c r="M265" s="231"/>
      <c r="N265" s="231"/>
      <c r="O265" s="231"/>
      <c r="P265" s="231"/>
      <c r="Q265" s="231"/>
      <c r="R265" s="236"/>
      <c r="T265" s="237"/>
      <c r="U265" s="231"/>
      <c r="V265" s="231"/>
      <c r="W265" s="231"/>
      <c r="X265" s="231"/>
      <c r="Y265" s="231"/>
      <c r="Z265" s="231"/>
      <c r="AA265" s="238"/>
      <c r="AT265" s="239" t="s">
        <v>182</v>
      </c>
      <c r="AU265" s="239" t="s">
        <v>130</v>
      </c>
      <c r="AV265" s="10" t="s">
        <v>130</v>
      </c>
      <c r="AW265" s="10" t="s">
        <v>36</v>
      </c>
      <c r="AX265" s="10" t="s">
        <v>87</v>
      </c>
      <c r="AY265" s="239" t="s">
        <v>174</v>
      </c>
    </row>
    <row r="266" s="1" customFormat="1" ht="25.5" customHeight="1">
      <c r="B266" s="46"/>
      <c r="C266" s="245" t="s">
        <v>389</v>
      </c>
      <c r="D266" s="245" t="s">
        <v>235</v>
      </c>
      <c r="E266" s="246" t="s">
        <v>1094</v>
      </c>
      <c r="F266" s="247" t="s">
        <v>1095</v>
      </c>
      <c r="G266" s="247"/>
      <c r="H266" s="247"/>
      <c r="I266" s="247"/>
      <c r="J266" s="248" t="s">
        <v>244</v>
      </c>
      <c r="K266" s="249">
        <v>21</v>
      </c>
      <c r="L266" s="250">
        <v>0</v>
      </c>
      <c r="M266" s="251"/>
      <c r="N266" s="252">
        <f>ROUND(L266*K266,2)</f>
        <v>0</v>
      </c>
      <c r="O266" s="226"/>
      <c r="P266" s="226"/>
      <c r="Q266" s="226"/>
      <c r="R266" s="48"/>
      <c r="T266" s="227" t="s">
        <v>22</v>
      </c>
      <c r="U266" s="56" t="s">
        <v>44</v>
      </c>
      <c r="V266" s="47"/>
      <c r="W266" s="228">
        <f>V266*K266</f>
        <v>0</v>
      </c>
      <c r="X266" s="228">
        <v>0.0041999999999999997</v>
      </c>
      <c r="Y266" s="228">
        <f>X266*K266</f>
        <v>0.088200000000000001</v>
      </c>
      <c r="Z266" s="228">
        <v>0</v>
      </c>
      <c r="AA266" s="229">
        <f>Z266*K266</f>
        <v>0</v>
      </c>
      <c r="AR266" s="22" t="s">
        <v>238</v>
      </c>
      <c r="AT266" s="22" t="s">
        <v>235</v>
      </c>
      <c r="AU266" s="22" t="s">
        <v>130</v>
      </c>
      <c r="AY266" s="22" t="s">
        <v>174</v>
      </c>
      <c r="BE266" s="142">
        <f>IF(U266="základní",N266,0)</f>
        <v>0</v>
      </c>
      <c r="BF266" s="142">
        <f>IF(U266="snížená",N266,0)</f>
        <v>0</v>
      </c>
      <c r="BG266" s="142">
        <f>IF(U266="zákl. přenesená",N266,0)</f>
        <v>0</v>
      </c>
      <c r="BH266" s="142">
        <f>IF(U266="sníž. přenesená",N266,0)</f>
        <v>0</v>
      </c>
      <c r="BI266" s="142">
        <f>IF(U266="nulová",N266,0)</f>
        <v>0</v>
      </c>
      <c r="BJ266" s="22" t="s">
        <v>87</v>
      </c>
      <c r="BK266" s="142">
        <f>ROUND(L266*K266,2)</f>
        <v>0</v>
      </c>
      <c r="BL266" s="22" t="s">
        <v>232</v>
      </c>
      <c r="BM266" s="22" t="s">
        <v>1096</v>
      </c>
    </row>
    <row r="267" s="10" customFormat="1" ht="16.5" customHeight="1">
      <c r="B267" s="230"/>
      <c r="C267" s="231"/>
      <c r="D267" s="231"/>
      <c r="E267" s="232" t="s">
        <v>22</v>
      </c>
      <c r="F267" s="233" t="s">
        <v>1090</v>
      </c>
      <c r="G267" s="234"/>
      <c r="H267" s="234"/>
      <c r="I267" s="234"/>
      <c r="J267" s="231"/>
      <c r="K267" s="235">
        <v>21</v>
      </c>
      <c r="L267" s="231"/>
      <c r="M267" s="231"/>
      <c r="N267" s="231"/>
      <c r="O267" s="231"/>
      <c r="P267" s="231"/>
      <c r="Q267" s="231"/>
      <c r="R267" s="236"/>
      <c r="T267" s="237"/>
      <c r="U267" s="231"/>
      <c r="V267" s="231"/>
      <c r="W267" s="231"/>
      <c r="X267" s="231"/>
      <c r="Y267" s="231"/>
      <c r="Z267" s="231"/>
      <c r="AA267" s="238"/>
      <c r="AT267" s="239" t="s">
        <v>182</v>
      </c>
      <c r="AU267" s="239" t="s">
        <v>130</v>
      </c>
      <c r="AV267" s="10" t="s">
        <v>130</v>
      </c>
      <c r="AW267" s="10" t="s">
        <v>36</v>
      </c>
      <c r="AX267" s="10" t="s">
        <v>87</v>
      </c>
      <c r="AY267" s="239" t="s">
        <v>174</v>
      </c>
    </row>
    <row r="268" s="1" customFormat="1" ht="25.5" customHeight="1">
      <c r="B268" s="46"/>
      <c r="C268" s="219" t="s">
        <v>393</v>
      </c>
      <c r="D268" s="219" t="s">
        <v>175</v>
      </c>
      <c r="E268" s="220" t="s">
        <v>1097</v>
      </c>
      <c r="F268" s="221" t="s">
        <v>1098</v>
      </c>
      <c r="G268" s="221"/>
      <c r="H268" s="221"/>
      <c r="I268" s="221"/>
      <c r="J268" s="222" t="s">
        <v>244</v>
      </c>
      <c r="K268" s="223">
        <v>52</v>
      </c>
      <c r="L268" s="224">
        <v>0</v>
      </c>
      <c r="M268" s="225"/>
      <c r="N268" s="226">
        <f>ROUND(L268*K268,2)</f>
        <v>0</v>
      </c>
      <c r="O268" s="226"/>
      <c r="P268" s="226"/>
      <c r="Q268" s="226"/>
      <c r="R268" s="48"/>
      <c r="T268" s="227" t="s">
        <v>22</v>
      </c>
      <c r="U268" s="56" t="s">
        <v>44</v>
      </c>
      <c r="V268" s="47"/>
      <c r="W268" s="228">
        <f>V268*K268</f>
        <v>0</v>
      </c>
      <c r="X268" s="228">
        <v>0</v>
      </c>
      <c r="Y268" s="228">
        <f>X268*K268</f>
        <v>0</v>
      </c>
      <c r="Z268" s="228">
        <v>0</v>
      </c>
      <c r="AA268" s="229">
        <f>Z268*K268</f>
        <v>0</v>
      </c>
      <c r="AR268" s="22" t="s">
        <v>232</v>
      </c>
      <c r="AT268" s="22" t="s">
        <v>175</v>
      </c>
      <c r="AU268" s="22" t="s">
        <v>130</v>
      </c>
      <c r="AY268" s="22" t="s">
        <v>174</v>
      </c>
      <c r="BE268" s="142">
        <f>IF(U268="základní",N268,0)</f>
        <v>0</v>
      </c>
      <c r="BF268" s="142">
        <f>IF(U268="snížená",N268,0)</f>
        <v>0</v>
      </c>
      <c r="BG268" s="142">
        <f>IF(U268="zákl. přenesená",N268,0)</f>
        <v>0</v>
      </c>
      <c r="BH268" s="142">
        <f>IF(U268="sníž. přenesená",N268,0)</f>
        <v>0</v>
      </c>
      <c r="BI268" s="142">
        <f>IF(U268="nulová",N268,0)</f>
        <v>0</v>
      </c>
      <c r="BJ268" s="22" t="s">
        <v>87</v>
      </c>
      <c r="BK268" s="142">
        <f>ROUND(L268*K268,2)</f>
        <v>0</v>
      </c>
      <c r="BL268" s="22" t="s">
        <v>232</v>
      </c>
      <c r="BM268" s="22" t="s">
        <v>1099</v>
      </c>
    </row>
    <row r="269" s="10" customFormat="1" ht="16.5" customHeight="1">
      <c r="B269" s="230"/>
      <c r="C269" s="231"/>
      <c r="D269" s="231"/>
      <c r="E269" s="232" t="s">
        <v>22</v>
      </c>
      <c r="F269" s="233" t="s">
        <v>1100</v>
      </c>
      <c r="G269" s="234"/>
      <c r="H269" s="234"/>
      <c r="I269" s="234"/>
      <c r="J269" s="231"/>
      <c r="K269" s="235">
        <v>23</v>
      </c>
      <c r="L269" s="231"/>
      <c r="M269" s="231"/>
      <c r="N269" s="231"/>
      <c r="O269" s="231"/>
      <c r="P269" s="231"/>
      <c r="Q269" s="231"/>
      <c r="R269" s="236"/>
      <c r="T269" s="237"/>
      <c r="U269" s="231"/>
      <c r="V269" s="231"/>
      <c r="W269" s="231"/>
      <c r="X269" s="231"/>
      <c r="Y269" s="231"/>
      <c r="Z269" s="231"/>
      <c r="AA269" s="238"/>
      <c r="AT269" s="239" t="s">
        <v>182</v>
      </c>
      <c r="AU269" s="239" t="s">
        <v>130</v>
      </c>
      <c r="AV269" s="10" t="s">
        <v>130</v>
      </c>
      <c r="AW269" s="10" t="s">
        <v>36</v>
      </c>
      <c r="AX269" s="10" t="s">
        <v>79</v>
      </c>
      <c r="AY269" s="239" t="s">
        <v>174</v>
      </c>
    </row>
    <row r="270" s="10" customFormat="1" ht="16.5" customHeight="1">
      <c r="B270" s="230"/>
      <c r="C270" s="231"/>
      <c r="D270" s="231"/>
      <c r="E270" s="232" t="s">
        <v>22</v>
      </c>
      <c r="F270" s="240" t="s">
        <v>1101</v>
      </c>
      <c r="G270" s="231"/>
      <c r="H270" s="231"/>
      <c r="I270" s="231"/>
      <c r="J270" s="231"/>
      <c r="K270" s="235">
        <v>17</v>
      </c>
      <c r="L270" s="231"/>
      <c r="M270" s="231"/>
      <c r="N270" s="231"/>
      <c r="O270" s="231"/>
      <c r="P270" s="231"/>
      <c r="Q270" s="231"/>
      <c r="R270" s="236"/>
      <c r="T270" s="237"/>
      <c r="U270" s="231"/>
      <c r="V270" s="231"/>
      <c r="W270" s="231"/>
      <c r="X270" s="231"/>
      <c r="Y270" s="231"/>
      <c r="Z270" s="231"/>
      <c r="AA270" s="238"/>
      <c r="AT270" s="239" t="s">
        <v>182</v>
      </c>
      <c r="AU270" s="239" t="s">
        <v>130</v>
      </c>
      <c r="AV270" s="10" t="s">
        <v>130</v>
      </c>
      <c r="AW270" s="10" t="s">
        <v>36</v>
      </c>
      <c r="AX270" s="10" t="s">
        <v>79</v>
      </c>
      <c r="AY270" s="239" t="s">
        <v>174</v>
      </c>
    </row>
    <row r="271" s="10" customFormat="1" ht="16.5" customHeight="1">
      <c r="B271" s="230"/>
      <c r="C271" s="231"/>
      <c r="D271" s="231"/>
      <c r="E271" s="232" t="s">
        <v>22</v>
      </c>
      <c r="F271" s="240" t="s">
        <v>1102</v>
      </c>
      <c r="G271" s="231"/>
      <c r="H271" s="231"/>
      <c r="I271" s="231"/>
      <c r="J271" s="231"/>
      <c r="K271" s="235">
        <v>12</v>
      </c>
      <c r="L271" s="231"/>
      <c r="M271" s="231"/>
      <c r="N271" s="231"/>
      <c r="O271" s="231"/>
      <c r="P271" s="231"/>
      <c r="Q271" s="231"/>
      <c r="R271" s="236"/>
      <c r="T271" s="237"/>
      <c r="U271" s="231"/>
      <c r="V271" s="231"/>
      <c r="W271" s="231"/>
      <c r="X271" s="231"/>
      <c r="Y271" s="231"/>
      <c r="Z271" s="231"/>
      <c r="AA271" s="238"/>
      <c r="AT271" s="239" t="s">
        <v>182</v>
      </c>
      <c r="AU271" s="239" t="s">
        <v>130</v>
      </c>
      <c r="AV271" s="10" t="s">
        <v>130</v>
      </c>
      <c r="AW271" s="10" t="s">
        <v>36</v>
      </c>
      <c r="AX271" s="10" t="s">
        <v>79</v>
      </c>
      <c r="AY271" s="239" t="s">
        <v>174</v>
      </c>
    </row>
    <row r="272" s="1" customFormat="1" ht="25.5" customHeight="1">
      <c r="B272" s="46"/>
      <c r="C272" s="245" t="s">
        <v>397</v>
      </c>
      <c r="D272" s="245" t="s">
        <v>235</v>
      </c>
      <c r="E272" s="246" t="s">
        <v>1103</v>
      </c>
      <c r="F272" s="247" t="s">
        <v>1104</v>
      </c>
      <c r="G272" s="247"/>
      <c r="H272" s="247"/>
      <c r="I272" s="247"/>
      <c r="J272" s="248" t="s">
        <v>244</v>
      </c>
      <c r="K272" s="249">
        <v>52</v>
      </c>
      <c r="L272" s="250">
        <v>0</v>
      </c>
      <c r="M272" s="251"/>
      <c r="N272" s="252">
        <f>ROUND(L272*K272,2)</f>
        <v>0</v>
      </c>
      <c r="O272" s="226"/>
      <c r="P272" s="226"/>
      <c r="Q272" s="226"/>
      <c r="R272" s="48"/>
      <c r="T272" s="227" t="s">
        <v>22</v>
      </c>
      <c r="U272" s="56" t="s">
        <v>44</v>
      </c>
      <c r="V272" s="47"/>
      <c r="W272" s="228">
        <f>V272*K272</f>
        <v>0</v>
      </c>
      <c r="X272" s="228">
        <v>0.0025999999999999999</v>
      </c>
      <c r="Y272" s="228">
        <f>X272*K272</f>
        <v>0.13519999999999999</v>
      </c>
      <c r="Z272" s="228">
        <v>0</v>
      </c>
      <c r="AA272" s="229">
        <f>Z272*K272</f>
        <v>0</v>
      </c>
      <c r="AR272" s="22" t="s">
        <v>238</v>
      </c>
      <c r="AT272" s="22" t="s">
        <v>235</v>
      </c>
      <c r="AU272" s="22" t="s">
        <v>130</v>
      </c>
      <c r="AY272" s="22" t="s">
        <v>174</v>
      </c>
      <c r="BE272" s="142">
        <f>IF(U272="základní",N272,0)</f>
        <v>0</v>
      </c>
      <c r="BF272" s="142">
        <f>IF(U272="snížená",N272,0)</f>
        <v>0</v>
      </c>
      <c r="BG272" s="142">
        <f>IF(U272="zákl. přenesená",N272,0)</f>
        <v>0</v>
      </c>
      <c r="BH272" s="142">
        <f>IF(U272="sníž. přenesená",N272,0)</f>
        <v>0</v>
      </c>
      <c r="BI272" s="142">
        <f>IF(U272="nulová",N272,0)</f>
        <v>0</v>
      </c>
      <c r="BJ272" s="22" t="s">
        <v>87</v>
      </c>
      <c r="BK272" s="142">
        <f>ROUND(L272*K272,2)</f>
        <v>0</v>
      </c>
      <c r="BL272" s="22" t="s">
        <v>232</v>
      </c>
      <c r="BM272" s="22" t="s">
        <v>1105</v>
      </c>
    </row>
    <row r="273" s="10" customFormat="1" ht="16.5" customHeight="1">
      <c r="B273" s="230"/>
      <c r="C273" s="231"/>
      <c r="D273" s="231"/>
      <c r="E273" s="232" t="s">
        <v>22</v>
      </c>
      <c r="F273" s="233" t="s">
        <v>1100</v>
      </c>
      <c r="G273" s="234"/>
      <c r="H273" s="234"/>
      <c r="I273" s="234"/>
      <c r="J273" s="231"/>
      <c r="K273" s="235">
        <v>23</v>
      </c>
      <c r="L273" s="231"/>
      <c r="M273" s="231"/>
      <c r="N273" s="231"/>
      <c r="O273" s="231"/>
      <c r="P273" s="231"/>
      <c r="Q273" s="231"/>
      <c r="R273" s="236"/>
      <c r="T273" s="237"/>
      <c r="U273" s="231"/>
      <c r="V273" s="231"/>
      <c r="W273" s="231"/>
      <c r="X273" s="231"/>
      <c r="Y273" s="231"/>
      <c r="Z273" s="231"/>
      <c r="AA273" s="238"/>
      <c r="AT273" s="239" t="s">
        <v>182</v>
      </c>
      <c r="AU273" s="239" t="s">
        <v>130</v>
      </c>
      <c r="AV273" s="10" t="s">
        <v>130</v>
      </c>
      <c r="AW273" s="10" t="s">
        <v>36</v>
      </c>
      <c r="AX273" s="10" t="s">
        <v>79</v>
      </c>
      <c r="AY273" s="239" t="s">
        <v>174</v>
      </c>
    </row>
    <row r="274" s="10" customFormat="1" ht="16.5" customHeight="1">
      <c r="B274" s="230"/>
      <c r="C274" s="231"/>
      <c r="D274" s="231"/>
      <c r="E274" s="232" t="s">
        <v>22</v>
      </c>
      <c r="F274" s="240" t="s">
        <v>1101</v>
      </c>
      <c r="G274" s="231"/>
      <c r="H274" s="231"/>
      <c r="I274" s="231"/>
      <c r="J274" s="231"/>
      <c r="K274" s="235">
        <v>17</v>
      </c>
      <c r="L274" s="231"/>
      <c r="M274" s="231"/>
      <c r="N274" s="231"/>
      <c r="O274" s="231"/>
      <c r="P274" s="231"/>
      <c r="Q274" s="231"/>
      <c r="R274" s="236"/>
      <c r="T274" s="237"/>
      <c r="U274" s="231"/>
      <c r="V274" s="231"/>
      <c r="W274" s="231"/>
      <c r="X274" s="231"/>
      <c r="Y274" s="231"/>
      <c r="Z274" s="231"/>
      <c r="AA274" s="238"/>
      <c r="AT274" s="239" t="s">
        <v>182</v>
      </c>
      <c r="AU274" s="239" t="s">
        <v>130</v>
      </c>
      <c r="AV274" s="10" t="s">
        <v>130</v>
      </c>
      <c r="AW274" s="10" t="s">
        <v>36</v>
      </c>
      <c r="AX274" s="10" t="s">
        <v>79</v>
      </c>
      <c r="AY274" s="239" t="s">
        <v>174</v>
      </c>
    </row>
    <row r="275" s="10" customFormat="1" ht="16.5" customHeight="1">
      <c r="B275" s="230"/>
      <c r="C275" s="231"/>
      <c r="D275" s="231"/>
      <c r="E275" s="232" t="s">
        <v>22</v>
      </c>
      <c r="F275" s="240" t="s">
        <v>1102</v>
      </c>
      <c r="G275" s="231"/>
      <c r="H275" s="231"/>
      <c r="I275" s="231"/>
      <c r="J275" s="231"/>
      <c r="K275" s="235">
        <v>12</v>
      </c>
      <c r="L275" s="231"/>
      <c r="M275" s="231"/>
      <c r="N275" s="231"/>
      <c r="O275" s="231"/>
      <c r="P275" s="231"/>
      <c r="Q275" s="231"/>
      <c r="R275" s="236"/>
      <c r="T275" s="237"/>
      <c r="U275" s="231"/>
      <c r="V275" s="231"/>
      <c r="W275" s="231"/>
      <c r="X275" s="231"/>
      <c r="Y275" s="231"/>
      <c r="Z275" s="231"/>
      <c r="AA275" s="238"/>
      <c r="AT275" s="239" t="s">
        <v>182</v>
      </c>
      <c r="AU275" s="239" t="s">
        <v>130</v>
      </c>
      <c r="AV275" s="10" t="s">
        <v>130</v>
      </c>
      <c r="AW275" s="10" t="s">
        <v>36</v>
      </c>
      <c r="AX275" s="10" t="s">
        <v>79</v>
      </c>
      <c r="AY275" s="239" t="s">
        <v>174</v>
      </c>
    </row>
    <row r="276" s="1" customFormat="1" ht="25.5" customHeight="1">
      <c r="B276" s="46"/>
      <c r="C276" s="245" t="s">
        <v>402</v>
      </c>
      <c r="D276" s="245" t="s">
        <v>235</v>
      </c>
      <c r="E276" s="246" t="s">
        <v>1106</v>
      </c>
      <c r="F276" s="247" t="s">
        <v>1107</v>
      </c>
      <c r="G276" s="247"/>
      <c r="H276" s="247"/>
      <c r="I276" s="247"/>
      <c r="J276" s="248" t="s">
        <v>244</v>
      </c>
      <c r="K276" s="249">
        <v>3</v>
      </c>
      <c r="L276" s="250">
        <v>0</v>
      </c>
      <c r="M276" s="251"/>
      <c r="N276" s="252">
        <f>ROUND(L276*K276,2)</f>
        <v>0</v>
      </c>
      <c r="O276" s="226"/>
      <c r="P276" s="226"/>
      <c r="Q276" s="226"/>
      <c r="R276" s="48"/>
      <c r="T276" s="227" t="s">
        <v>22</v>
      </c>
      <c r="U276" s="56" t="s">
        <v>44</v>
      </c>
      <c r="V276" s="47"/>
      <c r="W276" s="228">
        <f>V276*K276</f>
        <v>0</v>
      </c>
      <c r="X276" s="228">
        <v>0.0050000000000000001</v>
      </c>
      <c r="Y276" s="228">
        <f>X276*K276</f>
        <v>0.014999999999999999</v>
      </c>
      <c r="Z276" s="228">
        <v>0</v>
      </c>
      <c r="AA276" s="229">
        <f>Z276*K276</f>
        <v>0</v>
      </c>
      <c r="AR276" s="22" t="s">
        <v>238</v>
      </c>
      <c r="AT276" s="22" t="s">
        <v>235</v>
      </c>
      <c r="AU276" s="22" t="s">
        <v>130</v>
      </c>
      <c r="AY276" s="22" t="s">
        <v>174</v>
      </c>
      <c r="BE276" s="142">
        <f>IF(U276="základní",N276,0)</f>
        <v>0</v>
      </c>
      <c r="BF276" s="142">
        <f>IF(U276="snížená",N276,0)</f>
        <v>0</v>
      </c>
      <c r="BG276" s="142">
        <f>IF(U276="zákl. přenesená",N276,0)</f>
        <v>0</v>
      </c>
      <c r="BH276" s="142">
        <f>IF(U276="sníž. přenesená",N276,0)</f>
        <v>0</v>
      </c>
      <c r="BI276" s="142">
        <f>IF(U276="nulová",N276,0)</f>
        <v>0</v>
      </c>
      <c r="BJ276" s="22" t="s">
        <v>87</v>
      </c>
      <c r="BK276" s="142">
        <f>ROUND(L276*K276,2)</f>
        <v>0</v>
      </c>
      <c r="BL276" s="22" t="s">
        <v>232</v>
      </c>
      <c r="BM276" s="22" t="s">
        <v>1108</v>
      </c>
    </row>
    <row r="277" s="10" customFormat="1" ht="16.5" customHeight="1">
      <c r="B277" s="230"/>
      <c r="C277" s="231"/>
      <c r="D277" s="231"/>
      <c r="E277" s="232" t="s">
        <v>22</v>
      </c>
      <c r="F277" s="233" t="s">
        <v>1036</v>
      </c>
      <c r="G277" s="234"/>
      <c r="H277" s="234"/>
      <c r="I277" s="234"/>
      <c r="J277" s="231"/>
      <c r="K277" s="235">
        <v>3</v>
      </c>
      <c r="L277" s="231"/>
      <c r="M277" s="231"/>
      <c r="N277" s="231"/>
      <c r="O277" s="231"/>
      <c r="P277" s="231"/>
      <c r="Q277" s="231"/>
      <c r="R277" s="236"/>
      <c r="T277" s="237"/>
      <c r="U277" s="231"/>
      <c r="V277" s="231"/>
      <c r="W277" s="231"/>
      <c r="X277" s="231"/>
      <c r="Y277" s="231"/>
      <c r="Z277" s="231"/>
      <c r="AA277" s="238"/>
      <c r="AT277" s="239" t="s">
        <v>182</v>
      </c>
      <c r="AU277" s="239" t="s">
        <v>130</v>
      </c>
      <c r="AV277" s="10" t="s">
        <v>130</v>
      </c>
      <c r="AW277" s="10" t="s">
        <v>36</v>
      </c>
      <c r="AX277" s="10" t="s">
        <v>87</v>
      </c>
      <c r="AY277" s="239" t="s">
        <v>174</v>
      </c>
    </row>
    <row r="278" s="1" customFormat="1" ht="16.5" customHeight="1">
      <c r="B278" s="46"/>
      <c r="C278" s="245" t="s">
        <v>406</v>
      </c>
      <c r="D278" s="245" t="s">
        <v>235</v>
      </c>
      <c r="E278" s="246" t="s">
        <v>1109</v>
      </c>
      <c r="F278" s="247" t="s">
        <v>1110</v>
      </c>
      <c r="G278" s="247"/>
      <c r="H278" s="247"/>
      <c r="I278" s="247"/>
      <c r="J278" s="248" t="s">
        <v>244</v>
      </c>
      <c r="K278" s="249">
        <v>110</v>
      </c>
      <c r="L278" s="250">
        <v>0</v>
      </c>
      <c r="M278" s="251"/>
      <c r="N278" s="252">
        <f>ROUND(L278*K278,2)</f>
        <v>0</v>
      </c>
      <c r="O278" s="226"/>
      <c r="P278" s="226"/>
      <c r="Q278" s="226"/>
      <c r="R278" s="48"/>
      <c r="T278" s="227" t="s">
        <v>22</v>
      </c>
      <c r="U278" s="56" t="s">
        <v>44</v>
      </c>
      <c r="V278" s="47"/>
      <c r="W278" s="228">
        <f>V278*K278</f>
        <v>0</v>
      </c>
      <c r="X278" s="228">
        <v>0.00018000000000000001</v>
      </c>
      <c r="Y278" s="228">
        <f>X278*K278</f>
        <v>0.019800000000000002</v>
      </c>
      <c r="Z278" s="228">
        <v>0</v>
      </c>
      <c r="AA278" s="229">
        <f>Z278*K278</f>
        <v>0</v>
      </c>
      <c r="AR278" s="22" t="s">
        <v>238</v>
      </c>
      <c r="AT278" s="22" t="s">
        <v>235</v>
      </c>
      <c r="AU278" s="22" t="s">
        <v>130</v>
      </c>
      <c r="AY278" s="22" t="s">
        <v>174</v>
      </c>
      <c r="BE278" s="142">
        <f>IF(U278="základní",N278,0)</f>
        <v>0</v>
      </c>
      <c r="BF278" s="142">
        <f>IF(U278="snížená",N278,0)</f>
        <v>0</v>
      </c>
      <c r="BG278" s="142">
        <f>IF(U278="zákl. přenesená",N278,0)</f>
        <v>0</v>
      </c>
      <c r="BH278" s="142">
        <f>IF(U278="sníž. přenesená",N278,0)</f>
        <v>0</v>
      </c>
      <c r="BI278" s="142">
        <f>IF(U278="nulová",N278,0)</f>
        <v>0</v>
      </c>
      <c r="BJ278" s="22" t="s">
        <v>87</v>
      </c>
      <c r="BK278" s="142">
        <f>ROUND(L278*K278,2)</f>
        <v>0</v>
      </c>
      <c r="BL278" s="22" t="s">
        <v>232</v>
      </c>
      <c r="BM278" s="22" t="s">
        <v>1111</v>
      </c>
    </row>
    <row r="279" s="10" customFormat="1" ht="16.5" customHeight="1">
      <c r="B279" s="230"/>
      <c r="C279" s="231"/>
      <c r="D279" s="231"/>
      <c r="E279" s="232" t="s">
        <v>22</v>
      </c>
      <c r="F279" s="233" t="s">
        <v>1112</v>
      </c>
      <c r="G279" s="234"/>
      <c r="H279" s="234"/>
      <c r="I279" s="234"/>
      <c r="J279" s="231"/>
      <c r="K279" s="235">
        <v>46</v>
      </c>
      <c r="L279" s="231"/>
      <c r="M279" s="231"/>
      <c r="N279" s="231"/>
      <c r="O279" s="231"/>
      <c r="P279" s="231"/>
      <c r="Q279" s="231"/>
      <c r="R279" s="236"/>
      <c r="T279" s="237"/>
      <c r="U279" s="231"/>
      <c r="V279" s="231"/>
      <c r="W279" s="231"/>
      <c r="X279" s="231"/>
      <c r="Y279" s="231"/>
      <c r="Z279" s="231"/>
      <c r="AA279" s="238"/>
      <c r="AT279" s="239" t="s">
        <v>182</v>
      </c>
      <c r="AU279" s="239" t="s">
        <v>130</v>
      </c>
      <c r="AV279" s="10" t="s">
        <v>130</v>
      </c>
      <c r="AW279" s="10" t="s">
        <v>36</v>
      </c>
      <c r="AX279" s="10" t="s">
        <v>79</v>
      </c>
      <c r="AY279" s="239" t="s">
        <v>174</v>
      </c>
    </row>
    <row r="280" s="10" customFormat="1" ht="16.5" customHeight="1">
      <c r="B280" s="230"/>
      <c r="C280" s="231"/>
      <c r="D280" s="231"/>
      <c r="E280" s="232" t="s">
        <v>22</v>
      </c>
      <c r="F280" s="240" t="s">
        <v>1113</v>
      </c>
      <c r="G280" s="231"/>
      <c r="H280" s="231"/>
      <c r="I280" s="231"/>
      <c r="J280" s="231"/>
      <c r="K280" s="235">
        <v>34</v>
      </c>
      <c r="L280" s="231"/>
      <c r="M280" s="231"/>
      <c r="N280" s="231"/>
      <c r="O280" s="231"/>
      <c r="P280" s="231"/>
      <c r="Q280" s="231"/>
      <c r="R280" s="236"/>
      <c r="T280" s="237"/>
      <c r="U280" s="231"/>
      <c r="V280" s="231"/>
      <c r="W280" s="231"/>
      <c r="X280" s="231"/>
      <c r="Y280" s="231"/>
      <c r="Z280" s="231"/>
      <c r="AA280" s="238"/>
      <c r="AT280" s="239" t="s">
        <v>182</v>
      </c>
      <c r="AU280" s="239" t="s">
        <v>130</v>
      </c>
      <c r="AV280" s="10" t="s">
        <v>130</v>
      </c>
      <c r="AW280" s="10" t="s">
        <v>36</v>
      </c>
      <c r="AX280" s="10" t="s">
        <v>79</v>
      </c>
      <c r="AY280" s="239" t="s">
        <v>174</v>
      </c>
    </row>
    <row r="281" s="10" customFormat="1" ht="16.5" customHeight="1">
      <c r="B281" s="230"/>
      <c r="C281" s="231"/>
      <c r="D281" s="231"/>
      <c r="E281" s="232" t="s">
        <v>22</v>
      </c>
      <c r="F281" s="240" t="s">
        <v>1114</v>
      </c>
      <c r="G281" s="231"/>
      <c r="H281" s="231"/>
      <c r="I281" s="231"/>
      <c r="J281" s="231"/>
      <c r="K281" s="235">
        <v>24</v>
      </c>
      <c r="L281" s="231"/>
      <c r="M281" s="231"/>
      <c r="N281" s="231"/>
      <c r="O281" s="231"/>
      <c r="P281" s="231"/>
      <c r="Q281" s="231"/>
      <c r="R281" s="236"/>
      <c r="T281" s="237"/>
      <c r="U281" s="231"/>
      <c r="V281" s="231"/>
      <c r="W281" s="231"/>
      <c r="X281" s="231"/>
      <c r="Y281" s="231"/>
      <c r="Z281" s="231"/>
      <c r="AA281" s="238"/>
      <c r="AT281" s="239" t="s">
        <v>182</v>
      </c>
      <c r="AU281" s="239" t="s">
        <v>130</v>
      </c>
      <c r="AV281" s="10" t="s">
        <v>130</v>
      </c>
      <c r="AW281" s="10" t="s">
        <v>36</v>
      </c>
      <c r="AX281" s="10" t="s">
        <v>79</v>
      </c>
      <c r="AY281" s="239" t="s">
        <v>174</v>
      </c>
    </row>
    <row r="282" s="10" customFormat="1" ht="16.5" customHeight="1">
      <c r="B282" s="230"/>
      <c r="C282" s="231"/>
      <c r="D282" s="231"/>
      <c r="E282" s="232" t="s">
        <v>22</v>
      </c>
      <c r="F282" s="240" t="s">
        <v>1115</v>
      </c>
      <c r="G282" s="231"/>
      <c r="H282" s="231"/>
      <c r="I282" s="231"/>
      <c r="J282" s="231"/>
      <c r="K282" s="235">
        <v>6</v>
      </c>
      <c r="L282" s="231"/>
      <c r="M282" s="231"/>
      <c r="N282" s="231"/>
      <c r="O282" s="231"/>
      <c r="P282" s="231"/>
      <c r="Q282" s="231"/>
      <c r="R282" s="236"/>
      <c r="T282" s="237"/>
      <c r="U282" s="231"/>
      <c r="V282" s="231"/>
      <c r="W282" s="231"/>
      <c r="X282" s="231"/>
      <c r="Y282" s="231"/>
      <c r="Z282" s="231"/>
      <c r="AA282" s="238"/>
      <c r="AT282" s="239" t="s">
        <v>182</v>
      </c>
      <c r="AU282" s="239" t="s">
        <v>130</v>
      </c>
      <c r="AV282" s="10" t="s">
        <v>130</v>
      </c>
      <c r="AW282" s="10" t="s">
        <v>36</v>
      </c>
      <c r="AX282" s="10" t="s">
        <v>79</v>
      </c>
      <c r="AY282" s="239" t="s">
        <v>174</v>
      </c>
    </row>
    <row r="283" s="1" customFormat="1" ht="25.5" customHeight="1">
      <c r="B283" s="46"/>
      <c r="C283" s="219" t="s">
        <v>410</v>
      </c>
      <c r="D283" s="219" t="s">
        <v>175</v>
      </c>
      <c r="E283" s="220" t="s">
        <v>1116</v>
      </c>
      <c r="F283" s="221" t="s">
        <v>1117</v>
      </c>
      <c r="G283" s="221"/>
      <c r="H283" s="221"/>
      <c r="I283" s="221"/>
      <c r="J283" s="222" t="s">
        <v>244</v>
      </c>
      <c r="K283" s="223">
        <v>12</v>
      </c>
      <c r="L283" s="224">
        <v>0</v>
      </c>
      <c r="M283" s="225"/>
      <c r="N283" s="226">
        <f>ROUND(L283*K283,2)</f>
        <v>0</v>
      </c>
      <c r="O283" s="226"/>
      <c r="P283" s="226"/>
      <c r="Q283" s="226"/>
      <c r="R283" s="48"/>
      <c r="T283" s="227" t="s">
        <v>22</v>
      </c>
      <c r="U283" s="56" t="s">
        <v>44</v>
      </c>
      <c r="V283" s="47"/>
      <c r="W283" s="228">
        <f>V283*K283</f>
        <v>0</v>
      </c>
      <c r="X283" s="228">
        <v>0</v>
      </c>
      <c r="Y283" s="228">
        <f>X283*K283</f>
        <v>0</v>
      </c>
      <c r="Z283" s="228">
        <v>0</v>
      </c>
      <c r="AA283" s="229">
        <f>Z283*K283</f>
        <v>0</v>
      </c>
      <c r="AR283" s="22" t="s">
        <v>232</v>
      </c>
      <c r="AT283" s="22" t="s">
        <v>175</v>
      </c>
      <c r="AU283" s="22" t="s">
        <v>130</v>
      </c>
      <c r="AY283" s="22" t="s">
        <v>174</v>
      </c>
      <c r="BE283" s="142">
        <f>IF(U283="základní",N283,0)</f>
        <v>0</v>
      </c>
      <c r="BF283" s="142">
        <f>IF(U283="snížená",N283,0)</f>
        <v>0</v>
      </c>
      <c r="BG283" s="142">
        <f>IF(U283="zákl. přenesená",N283,0)</f>
        <v>0</v>
      </c>
      <c r="BH283" s="142">
        <f>IF(U283="sníž. přenesená",N283,0)</f>
        <v>0</v>
      </c>
      <c r="BI283" s="142">
        <f>IF(U283="nulová",N283,0)</f>
        <v>0</v>
      </c>
      <c r="BJ283" s="22" t="s">
        <v>87</v>
      </c>
      <c r="BK283" s="142">
        <f>ROUND(L283*K283,2)</f>
        <v>0</v>
      </c>
      <c r="BL283" s="22" t="s">
        <v>232</v>
      </c>
      <c r="BM283" s="22" t="s">
        <v>1118</v>
      </c>
    </row>
    <row r="284" s="10" customFormat="1" ht="16.5" customHeight="1">
      <c r="B284" s="230"/>
      <c r="C284" s="231"/>
      <c r="D284" s="231"/>
      <c r="E284" s="232" t="s">
        <v>22</v>
      </c>
      <c r="F284" s="233" t="s">
        <v>1119</v>
      </c>
      <c r="G284" s="234"/>
      <c r="H284" s="234"/>
      <c r="I284" s="234"/>
      <c r="J284" s="231"/>
      <c r="K284" s="235">
        <v>12</v>
      </c>
      <c r="L284" s="231"/>
      <c r="M284" s="231"/>
      <c r="N284" s="231"/>
      <c r="O284" s="231"/>
      <c r="P284" s="231"/>
      <c r="Q284" s="231"/>
      <c r="R284" s="236"/>
      <c r="T284" s="237"/>
      <c r="U284" s="231"/>
      <c r="V284" s="231"/>
      <c r="W284" s="231"/>
      <c r="X284" s="231"/>
      <c r="Y284" s="231"/>
      <c r="Z284" s="231"/>
      <c r="AA284" s="238"/>
      <c r="AT284" s="239" t="s">
        <v>182</v>
      </c>
      <c r="AU284" s="239" t="s">
        <v>130</v>
      </c>
      <c r="AV284" s="10" t="s">
        <v>130</v>
      </c>
      <c r="AW284" s="10" t="s">
        <v>36</v>
      </c>
      <c r="AX284" s="10" t="s">
        <v>87</v>
      </c>
      <c r="AY284" s="239" t="s">
        <v>174</v>
      </c>
    </row>
    <row r="285" s="1" customFormat="1" ht="25.5" customHeight="1">
      <c r="B285" s="46"/>
      <c r="C285" s="245" t="s">
        <v>414</v>
      </c>
      <c r="D285" s="245" t="s">
        <v>235</v>
      </c>
      <c r="E285" s="246" t="s">
        <v>1120</v>
      </c>
      <c r="F285" s="247" t="s">
        <v>1121</v>
      </c>
      <c r="G285" s="247"/>
      <c r="H285" s="247"/>
      <c r="I285" s="247"/>
      <c r="J285" s="248" t="s">
        <v>22</v>
      </c>
      <c r="K285" s="249">
        <v>12</v>
      </c>
      <c r="L285" s="250">
        <v>0</v>
      </c>
      <c r="M285" s="251"/>
      <c r="N285" s="252">
        <f>ROUND(L285*K285,2)</f>
        <v>0</v>
      </c>
      <c r="O285" s="226"/>
      <c r="P285" s="226"/>
      <c r="Q285" s="226"/>
      <c r="R285" s="48"/>
      <c r="T285" s="227" t="s">
        <v>22</v>
      </c>
      <c r="U285" s="56" t="s">
        <v>44</v>
      </c>
      <c r="V285" s="47"/>
      <c r="W285" s="228">
        <f>V285*K285</f>
        <v>0</v>
      </c>
      <c r="X285" s="228">
        <v>0</v>
      </c>
      <c r="Y285" s="228">
        <f>X285*K285</f>
        <v>0</v>
      </c>
      <c r="Z285" s="228">
        <v>0</v>
      </c>
      <c r="AA285" s="229">
        <f>Z285*K285</f>
        <v>0</v>
      </c>
      <c r="AR285" s="22" t="s">
        <v>238</v>
      </c>
      <c r="AT285" s="22" t="s">
        <v>235</v>
      </c>
      <c r="AU285" s="22" t="s">
        <v>130</v>
      </c>
      <c r="AY285" s="22" t="s">
        <v>174</v>
      </c>
      <c r="BE285" s="142">
        <f>IF(U285="základní",N285,0)</f>
        <v>0</v>
      </c>
      <c r="BF285" s="142">
        <f>IF(U285="snížená",N285,0)</f>
        <v>0</v>
      </c>
      <c r="BG285" s="142">
        <f>IF(U285="zákl. přenesená",N285,0)</f>
        <v>0</v>
      </c>
      <c r="BH285" s="142">
        <f>IF(U285="sníž. přenesená",N285,0)</f>
        <v>0</v>
      </c>
      <c r="BI285" s="142">
        <f>IF(U285="nulová",N285,0)</f>
        <v>0</v>
      </c>
      <c r="BJ285" s="22" t="s">
        <v>87</v>
      </c>
      <c r="BK285" s="142">
        <f>ROUND(L285*K285,2)</f>
        <v>0</v>
      </c>
      <c r="BL285" s="22" t="s">
        <v>232</v>
      </c>
      <c r="BM285" s="22" t="s">
        <v>1122</v>
      </c>
    </row>
    <row r="286" s="10" customFormat="1" ht="16.5" customHeight="1">
      <c r="B286" s="230"/>
      <c r="C286" s="231"/>
      <c r="D286" s="231"/>
      <c r="E286" s="232" t="s">
        <v>22</v>
      </c>
      <c r="F286" s="233" t="s">
        <v>1119</v>
      </c>
      <c r="G286" s="234"/>
      <c r="H286" s="234"/>
      <c r="I286" s="234"/>
      <c r="J286" s="231"/>
      <c r="K286" s="235">
        <v>12</v>
      </c>
      <c r="L286" s="231"/>
      <c r="M286" s="231"/>
      <c r="N286" s="231"/>
      <c r="O286" s="231"/>
      <c r="P286" s="231"/>
      <c r="Q286" s="231"/>
      <c r="R286" s="236"/>
      <c r="T286" s="237"/>
      <c r="U286" s="231"/>
      <c r="V286" s="231"/>
      <c r="W286" s="231"/>
      <c r="X286" s="231"/>
      <c r="Y286" s="231"/>
      <c r="Z286" s="231"/>
      <c r="AA286" s="238"/>
      <c r="AT286" s="239" t="s">
        <v>182</v>
      </c>
      <c r="AU286" s="239" t="s">
        <v>130</v>
      </c>
      <c r="AV286" s="10" t="s">
        <v>130</v>
      </c>
      <c r="AW286" s="10" t="s">
        <v>36</v>
      </c>
      <c r="AX286" s="10" t="s">
        <v>79</v>
      </c>
      <c r="AY286" s="239" t="s">
        <v>174</v>
      </c>
    </row>
    <row r="287" s="1" customFormat="1" ht="25.5" customHeight="1">
      <c r="B287" s="46"/>
      <c r="C287" s="219" t="s">
        <v>418</v>
      </c>
      <c r="D287" s="219" t="s">
        <v>175</v>
      </c>
      <c r="E287" s="220" t="s">
        <v>1123</v>
      </c>
      <c r="F287" s="221" t="s">
        <v>1124</v>
      </c>
      <c r="G287" s="221"/>
      <c r="H287" s="221"/>
      <c r="I287" s="221"/>
      <c r="J287" s="222" t="s">
        <v>244</v>
      </c>
      <c r="K287" s="223">
        <v>29</v>
      </c>
      <c r="L287" s="224">
        <v>0</v>
      </c>
      <c r="M287" s="225"/>
      <c r="N287" s="226">
        <f>ROUND(L287*K287,2)</f>
        <v>0</v>
      </c>
      <c r="O287" s="226"/>
      <c r="P287" s="226"/>
      <c r="Q287" s="226"/>
      <c r="R287" s="48"/>
      <c r="T287" s="227" t="s">
        <v>22</v>
      </c>
      <c r="U287" s="56" t="s">
        <v>44</v>
      </c>
      <c r="V287" s="47"/>
      <c r="W287" s="228">
        <f>V287*K287</f>
        <v>0</v>
      </c>
      <c r="X287" s="228">
        <v>0</v>
      </c>
      <c r="Y287" s="228">
        <f>X287*K287</f>
        <v>0</v>
      </c>
      <c r="Z287" s="228">
        <v>0</v>
      </c>
      <c r="AA287" s="229">
        <f>Z287*K287</f>
        <v>0</v>
      </c>
      <c r="AR287" s="22" t="s">
        <v>232</v>
      </c>
      <c r="AT287" s="22" t="s">
        <v>175</v>
      </c>
      <c r="AU287" s="22" t="s">
        <v>130</v>
      </c>
      <c r="AY287" s="22" t="s">
        <v>174</v>
      </c>
      <c r="BE287" s="142">
        <f>IF(U287="základní",N287,0)</f>
        <v>0</v>
      </c>
      <c r="BF287" s="142">
        <f>IF(U287="snížená",N287,0)</f>
        <v>0</v>
      </c>
      <c r="BG287" s="142">
        <f>IF(U287="zákl. přenesená",N287,0)</f>
        <v>0</v>
      </c>
      <c r="BH287" s="142">
        <f>IF(U287="sníž. přenesená",N287,0)</f>
        <v>0</v>
      </c>
      <c r="BI287" s="142">
        <f>IF(U287="nulová",N287,0)</f>
        <v>0</v>
      </c>
      <c r="BJ287" s="22" t="s">
        <v>87</v>
      </c>
      <c r="BK287" s="142">
        <f>ROUND(L287*K287,2)</f>
        <v>0</v>
      </c>
      <c r="BL287" s="22" t="s">
        <v>232</v>
      </c>
      <c r="BM287" s="22" t="s">
        <v>1125</v>
      </c>
    </row>
    <row r="288" s="10" customFormat="1" ht="16.5" customHeight="1">
      <c r="B288" s="230"/>
      <c r="C288" s="231"/>
      <c r="D288" s="231"/>
      <c r="E288" s="232" t="s">
        <v>22</v>
      </c>
      <c r="F288" s="233" t="s">
        <v>1031</v>
      </c>
      <c r="G288" s="234"/>
      <c r="H288" s="234"/>
      <c r="I288" s="234"/>
      <c r="J288" s="231"/>
      <c r="K288" s="235">
        <v>5</v>
      </c>
      <c r="L288" s="231"/>
      <c r="M288" s="231"/>
      <c r="N288" s="231"/>
      <c r="O288" s="231"/>
      <c r="P288" s="231"/>
      <c r="Q288" s="231"/>
      <c r="R288" s="236"/>
      <c r="T288" s="237"/>
      <c r="U288" s="231"/>
      <c r="V288" s="231"/>
      <c r="W288" s="231"/>
      <c r="X288" s="231"/>
      <c r="Y288" s="231"/>
      <c r="Z288" s="231"/>
      <c r="AA288" s="238"/>
      <c r="AT288" s="239" t="s">
        <v>182</v>
      </c>
      <c r="AU288" s="239" t="s">
        <v>130</v>
      </c>
      <c r="AV288" s="10" t="s">
        <v>130</v>
      </c>
      <c r="AW288" s="10" t="s">
        <v>36</v>
      </c>
      <c r="AX288" s="10" t="s">
        <v>79</v>
      </c>
      <c r="AY288" s="239" t="s">
        <v>174</v>
      </c>
    </row>
    <row r="289" s="10" customFormat="1" ht="16.5" customHeight="1">
      <c r="B289" s="230"/>
      <c r="C289" s="231"/>
      <c r="D289" s="231"/>
      <c r="E289" s="232" t="s">
        <v>22</v>
      </c>
      <c r="F289" s="240" t="s">
        <v>1102</v>
      </c>
      <c r="G289" s="231"/>
      <c r="H289" s="231"/>
      <c r="I289" s="231"/>
      <c r="J289" s="231"/>
      <c r="K289" s="235">
        <v>12</v>
      </c>
      <c r="L289" s="231"/>
      <c r="M289" s="231"/>
      <c r="N289" s="231"/>
      <c r="O289" s="231"/>
      <c r="P289" s="231"/>
      <c r="Q289" s="231"/>
      <c r="R289" s="236"/>
      <c r="T289" s="237"/>
      <c r="U289" s="231"/>
      <c r="V289" s="231"/>
      <c r="W289" s="231"/>
      <c r="X289" s="231"/>
      <c r="Y289" s="231"/>
      <c r="Z289" s="231"/>
      <c r="AA289" s="238"/>
      <c r="AT289" s="239" t="s">
        <v>182</v>
      </c>
      <c r="AU289" s="239" t="s">
        <v>130</v>
      </c>
      <c r="AV289" s="10" t="s">
        <v>130</v>
      </c>
      <c r="AW289" s="10" t="s">
        <v>36</v>
      </c>
      <c r="AX289" s="10" t="s">
        <v>79</v>
      </c>
      <c r="AY289" s="239" t="s">
        <v>174</v>
      </c>
    </row>
    <row r="290" s="10" customFormat="1" ht="16.5" customHeight="1">
      <c r="B290" s="230"/>
      <c r="C290" s="231"/>
      <c r="D290" s="231"/>
      <c r="E290" s="232" t="s">
        <v>22</v>
      </c>
      <c r="F290" s="240" t="s">
        <v>1119</v>
      </c>
      <c r="G290" s="231"/>
      <c r="H290" s="231"/>
      <c r="I290" s="231"/>
      <c r="J290" s="231"/>
      <c r="K290" s="235">
        <v>12</v>
      </c>
      <c r="L290" s="231"/>
      <c r="M290" s="231"/>
      <c r="N290" s="231"/>
      <c r="O290" s="231"/>
      <c r="P290" s="231"/>
      <c r="Q290" s="231"/>
      <c r="R290" s="236"/>
      <c r="T290" s="237"/>
      <c r="U290" s="231"/>
      <c r="V290" s="231"/>
      <c r="W290" s="231"/>
      <c r="X290" s="231"/>
      <c r="Y290" s="231"/>
      <c r="Z290" s="231"/>
      <c r="AA290" s="238"/>
      <c r="AT290" s="239" t="s">
        <v>182</v>
      </c>
      <c r="AU290" s="239" t="s">
        <v>130</v>
      </c>
      <c r="AV290" s="10" t="s">
        <v>130</v>
      </c>
      <c r="AW290" s="10" t="s">
        <v>36</v>
      </c>
      <c r="AX290" s="10" t="s">
        <v>79</v>
      </c>
      <c r="AY290" s="239" t="s">
        <v>174</v>
      </c>
    </row>
    <row r="291" s="1" customFormat="1" ht="16.5" customHeight="1">
      <c r="B291" s="46"/>
      <c r="C291" s="245" t="s">
        <v>422</v>
      </c>
      <c r="D291" s="245" t="s">
        <v>235</v>
      </c>
      <c r="E291" s="246" t="s">
        <v>1126</v>
      </c>
      <c r="F291" s="247" t="s">
        <v>1127</v>
      </c>
      <c r="G291" s="247"/>
      <c r="H291" s="247"/>
      <c r="I291" s="247"/>
      <c r="J291" s="248" t="s">
        <v>22</v>
      </c>
      <c r="K291" s="249">
        <v>29</v>
      </c>
      <c r="L291" s="250">
        <v>0</v>
      </c>
      <c r="M291" s="251"/>
      <c r="N291" s="252">
        <f>ROUND(L291*K291,2)</f>
        <v>0</v>
      </c>
      <c r="O291" s="226"/>
      <c r="P291" s="226"/>
      <c r="Q291" s="226"/>
      <c r="R291" s="48"/>
      <c r="T291" s="227" t="s">
        <v>22</v>
      </c>
      <c r="U291" s="56" t="s">
        <v>44</v>
      </c>
      <c r="V291" s="47"/>
      <c r="W291" s="228">
        <f>V291*K291</f>
        <v>0</v>
      </c>
      <c r="X291" s="228">
        <v>0</v>
      </c>
      <c r="Y291" s="228">
        <f>X291*K291</f>
        <v>0</v>
      </c>
      <c r="Z291" s="228">
        <v>0</v>
      </c>
      <c r="AA291" s="229">
        <f>Z291*K291</f>
        <v>0</v>
      </c>
      <c r="AR291" s="22" t="s">
        <v>238</v>
      </c>
      <c r="AT291" s="22" t="s">
        <v>235</v>
      </c>
      <c r="AU291" s="22" t="s">
        <v>130</v>
      </c>
      <c r="AY291" s="22" t="s">
        <v>174</v>
      </c>
      <c r="BE291" s="142">
        <f>IF(U291="základní",N291,0)</f>
        <v>0</v>
      </c>
      <c r="BF291" s="142">
        <f>IF(U291="snížená",N291,0)</f>
        <v>0</v>
      </c>
      <c r="BG291" s="142">
        <f>IF(U291="zákl. přenesená",N291,0)</f>
        <v>0</v>
      </c>
      <c r="BH291" s="142">
        <f>IF(U291="sníž. přenesená",N291,0)</f>
        <v>0</v>
      </c>
      <c r="BI291" s="142">
        <f>IF(U291="nulová",N291,0)</f>
        <v>0</v>
      </c>
      <c r="BJ291" s="22" t="s">
        <v>87</v>
      </c>
      <c r="BK291" s="142">
        <f>ROUND(L291*K291,2)</f>
        <v>0</v>
      </c>
      <c r="BL291" s="22" t="s">
        <v>232</v>
      </c>
      <c r="BM291" s="22" t="s">
        <v>1128</v>
      </c>
    </row>
    <row r="292" s="10" customFormat="1" ht="16.5" customHeight="1">
      <c r="B292" s="230"/>
      <c r="C292" s="231"/>
      <c r="D292" s="231"/>
      <c r="E292" s="232" t="s">
        <v>22</v>
      </c>
      <c r="F292" s="233" t="s">
        <v>1031</v>
      </c>
      <c r="G292" s="234"/>
      <c r="H292" s="234"/>
      <c r="I292" s="234"/>
      <c r="J292" s="231"/>
      <c r="K292" s="235">
        <v>5</v>
      </c>
      <c r="L292" s="231"/>
      <c r="M292" s="231"/>
      <c r="N292" s="231"/>
      <c r="O292" s="231"/>
      <c r="P292" s="231"/>
      <c r="Q292" s="231"/>
      <c r="R292" s="236"/>
      <c r="T292" s="237"/>
      <c r="U292" s="231"/>
      <c r="V292" s="231"/>
      <c r="W292" s="231"/>
      <c r="X292" s="231"/>
      <c r="Y292" s="231"/>
      <c r="Z292" s="231"/>
      <c r="AA292" s="238"/>
      <c r="AT292" s="239" t="s">
        <v>182</v>
      </c>
      <c r="AU292" s="239" t="s">
        <v>130</v>
      </c>
      <c r="AV292" s="10" t="s">
        <v>130</v>
      </c>
      <c r="AW292" s="10" t="s">
        <v>36</v>
      </c>
      <c r="AX292" s="10" t="s">
        <v>79</v>
      </c>
      <c r="AY292" s="239" t="s">
        <v>174</v>
      </c>
    </row>
    <row r="293" s="10" customFormat="1" ht="16.5" customHeight="1">
      <c r="B293" s="230"/>
      <c r="C293" s="231"/>
      <c r="D293" s="231"/>
      <c r="E293" s="232" t="s">
        <v>22</v>
      </c>
      <c r="F293" s="240" t="s">
        <v>1102</v>
      </c>
      <c r="G293" s="231"/>
      <c r="H293" s="231"/>
      <c r="I293" s="231"/>
      <c r="J293" s="231"/>
      <c r="K293" s="235">
        <v>12</v>
      </c>
      <c r="L293" s="231"/>
      <c r="M293" s="231"/>
      <c r="N293" s="231"/>
      <c r="O293" s="231"/>
      <c r="P293" s="231"/>
      <c r="Q293" s="231"/>
      <c r="R293" s="236"/>
      <c r="T293" s="237"/>
      <c r="U293" s="231"/>
      <c r="V293" s="231"/>
      <c r="W293" s="231"/>
      <c r="X293" s="231"/>
      <c r="Y293" s="231"/>
      <c r="Z293" s="231"/>
      <c r="AA293" s="238"/>
      <c r="AT293" s="239" t="s">
        <v>182</v>
      </c>
      <c r="AU293" s="239" t="s">
        <v>130</v>
      </c>
      <c r="AV293" s="10" t="s">
        <v>130</v>
      </c>
      <c r="AW293" s="10" t="s">
        <v>36</v>
      </c>
      <c r="AX293" s="10" t="s">
        <v>79</v>
      </c>
      <c r="AY293" s="239" t="s">
        <v>174</v>
      </c>
    </row>
    <row r="294" s="10" customFormat="1" ht="16.5" customHeight="1">
      <c r="B294" s="230"/>
      <c r="C294" s="231"/>
      <c r="D294" s="231"/>
      <c r="E294" s="232" t="s">
        <v>22</v>
      </c>
      <c r="F294" s="240" t="s">
        <v>1119</v>
      </c>
      <c r="G294" s="231"/>
      <c r="H294" s="231"/>
      <c r="I294" s="231"/>
      <c r="J294" s="231"/>
      <c r="K294" s="235">
        <v>12</v>
      </c>
      <c r="L294" s="231"/>
      <c r="M294" s="231"/>
      <c r="N294" s="231"/>
      <c r="O294" s="231"/>
      <c r="P294" s="231"/>
      <c r="Q294" s="231"/>
      <c r="R294" s="236"/>
      <c r="T294" s="237"/>
      <c r="U294" s="231"/>
      <c r="V294" s="231"/>
      <c r="W294" s="231"/>
      <c r="X294" s="231"/>
      <c r="Y294" s="231"/>
      <c r="Z294" s="231"/>
      <c r="AA294" s="238"/>
      <c r="AT294" s="239" t="s">
        <v>182</v>
      </c>
      <c r="AU294" s="239" t="s">
        <v>130</v>
      </c>
      <c r="AV294" s="10" t="s">
        <v>130</v>
      </c>
      <c r="AW294" s="10" t="s">
        <v>36</v>
      </c>
      <c r="AX294" s="10" t="s">
        <v>79</v>
      </c>
      <c r="AY294" s="239" t="s">
        <v>174</v>
      </c>
    </row>
    <row r="295" s="1" customFormat="1" ht="16.5" customHeight="1">
      <c r="B295" s="46"/>
      <c r="C295" s="245" t="s">
        <v>426</v>
      </c>
      <c r="D295" s="245" t="s">
        <v>235</v>
      </c>
      <c r="E295" s="246" t="s">
        <v>1129</v>
      </c>
      <c r="F295" s="247" t="s">
        <v>1130</v>
      </c>
      <c r="G295" s="247"/>
      <c r="H295" s="247"/>
      <c r="I295" s="247"/>
      <c r="J295" s="248" t="s">
        <v>244</v>
      </c>
      <c r="K295" s="249">
        <v>116</v>
      </c>
      <c r="L295" s="250">
        <v>0</v>
      </c>
      <c r="M295" s="251"/>
      <c r="N295" s="252">
        <f>ROUND(L295*K295,2)</f>
        <v>0</v>
      </c>
      <c r="O295" s="226"/>
      <c r="P295" s="226"/>
      <c r="Q295" s="226"/>
      <c r="R295" s="48"/>
      <c r="T295" s="227" t="s">
        <v>22</v>
      </c>
      <c r="U295" s="56" t="s">
        <v>44</v>
      </c>
      <c r="V295" s="47"/>
      <c r="W295" s="228">
        <f>V295*K295</f>
        <v>0</v>
      </c>
      <c r="X295" s="228">
        <v>0.00020000000000000001</v>
      </c>
      <c r="Y295" s="228">
        <f>X295*K295</f>
        <v>0.023200000000000002</v>
      </c>
      <c r="Z295" s="228">
        <v>0</v>
      </c>
      <c r="AA295" s="229">
        <f>Z295*K295</f>
        <v>0</v>
      </c>
      <c r="AR295" s="22" t="s">
        <v>238</v>
      </c>
      <c r="AT295" s="22" t="s">
        <v>235</v>
      </c>
      <c r="AU295" s="22" t="s">
        <v>130</v>
      </c>
      <c r="AY295" s="22" t="s">
        <v>174</v>
      </c>
      <c r="BE295" s="142">
        <f>IF(U295="základní",N295,0)</f>
        <v>0</v>
      </c>
      <c r="BF295" s="142">
        <f>IF(U295="snížená",N295,0)</f>
        <v>0</v>
      </c>
      <c r="BG295" s="142">
        <f>IF(U295="zákl. přenesená",N295,0)</f>
        <v>0</v>
      </c>
      <c r="BH295" s="142">
        <f>IF(U295="sníž. přenesená",N295,0)</f>
        <v>0</v>
      </c>
      <c r="BI295" s="142">
        <f>IF(U295="nulová",N295,0)</f>
        <v>0</v>
      </c>
      <c r="BJ295" s="22" t="s">
        <v>87</v>
      </c>
      <c r="BK295" s="142">
        <f>ROUND(L295*K295,2)</f>
        <v>0</v>
      </c>
      <c r="BL295" s="22" t="s">
        <v>232</v>
      </c>
      <c r="BM295" s="22" t="s">
        <v>1131</v>
      </c>
    </row>
    <row r="296" s="10" customFormat="1" ht="16.5" customHeight="1">
      <c r="B296" s="230"/>
      <c r="C296" s="231"/>
      <c r="D296" s="231"/>
      <c r="E296" s="232" t="s">
        <v>22</v>
      </c>
      <c r="F296" s="233" t="s">
        <v>1132</v>
      </c>
      <c r="G296" s="234"/>
      <c r="H296" s="234"/>
      <c r="I296" s="234"/>
      <c r="J296" s="231"/>
      <c r="K296" s="235">
        <v>20</v>
      </c>
      <c r="L296" s="231"/>
      <c r="M296" s="231"/>
      <c r="N296" s="231"/>
      <c r="O296" s="231"/>
      <c r="P296" s="231"/>
      <c r="Q296" s="231"/>
      <c r="R296" s="236"/>
      <c r="T296" s="237"/>
      <c r="U296" s="231"/>
      <c r="V296" s="231"/>
      <c r="W296" s="231"/>
      <c r="X296" s="231"/>
      <c r="Y296" s="231"/>
      <c r="Z296" s="231"/>
      <c r="AA296" s="238"/>
      <c r="AT296" s="239" t="s">
        <v>182</v>
      </c>
      <c r="AU296" s="239" t="s">
        <v>130</v>
      </c>
      <c r="AV296" s="10" t="s">
        <v>130</v>
      </c>
      <c r="AW296" s="10" t="s">
        <v>36</v>
      </c>
      <c r="AX296" s="10" t="s">
        <v>79</v>
      </c>
      <c r="AY296" s="239" t="s">
        <v>174</v>
      </c>
    </row>
    <row r="297" s="10" customFormat="1" ht="16.5" customHeight="1">
      <c r="B297" s="230"/>
      <c r="C297" s="231"/>
      <c r="D297" s="231"/>
      <c r="E297" s="232" t="s">
        <v>22</v>
      </c>
      <c r="F297" s="240" t="s">
        <v>1133</v>
      </c>
      <c r="G297" s="231"/>
      <c r="H297" s="231"/>
      <c r="I297" s="231"/>
      <c r="J297" s="231"/>
      <c r="K297" s="235">
        <v>48</v>
      </c>
      <c r="L297" s="231"/>
      <c r="M297" s="231"/>
      <c r="N297" s="231"/>
      <c r="O297" s="231"/>
      <c r="P297" s="231"/>
      <c r="Q297" s="231"/>
      <c r="R297" s="236"/>
      <c r="T297" s="237"/>
      <c r="U297" s="231"/>
      <c r="V297" s="231"/>
      <c r="W297" s="231"/>
      <c r="X297" s="231"/>
      <c r="Y297" s="231"/>
      <c r="Z297" s="231"/>
      <c r="AA297" s="238"/>
      <c r="AT297" s="239" t="s">
        <v>182</v>
      </c>
      <c r="AU297" s="239" t="s">
        <v>130</v>
      </c>
      <c r="AV297" s="10" t="s">
        <v>130</v>
      </c>
      <c r="AW297" s="10" t="s">
        <v>36</v>
      </c>
      <c r="AX297" s="10" t="s">
        <v>79</v>
      </c>
      <c r="AY297" s="239" t="s">
        <v>174</v>
      </c>
    </row>
    <row r="298" s="10" customFormat="1" ht="16.5" customHeight="1">
      <c r="B298" s="230"/>
      <c r="C298" s="231"/>
      <c r="D298" s="231"/>
      <c r="E298" s="232" t="s">
        <v>22</v>
      </c>
      <c r="F298" s="240" t="s">
        <v>1134</v>
      </c>
      <c r="G298" s="231"/>
      <c r="H298" s="231"/>
      <c r="I298" s="231"/>
      <c r="J298" s="231"/>
      <c r="K298" s="235">
        <v>48</v>
      </c>
      <c r="L298" s="231"/>
      <c r="M298" s="231"/>
      <c r="N298" s="231"/>
      <c r="O298" s="231"/>
      <c r="P298" s="231"/>
      <c r="Q298" s="231"/>
      <c r="R298" s="236"/>
      <c r="T298" s="237"/>
      <c r="U298" s="231"/>
      <c r="V298" s="231"/>
      <c r="W298" s="231"/>
      <c r="X298" s="231"/>
      <c r="Y298" s="231"/>
      <c r="Z298" s="231"/>
      <c r="AA298" s="238"/>
      <c r="AT298" s="239" t="s">
        <v>182</v>
      </c>
      <c r="AU298" s="239" t="s">
        <v>130</v>
      </c>
      <c r="AV298" s="10" t="s">
        <v>130</v>
      </c>
      <c r="AW298" s="10" t="s">
        <v>36</v>
      </c>
      <c r="AX298" s="10" t="s">
        <v>79</v>
      </c>
      <c r="AY298" s="239" t="s">
        <v>174</v>
      </c>
    </row>
    <row r="299" s="1" customFormat="1" ht="25.5" customHeight="1">
      <c r="B299" s="46"/>
      <c r="C299" s="219" t="s">
        <v>430</v>
      </c>
      <c r="D299" s="219" t="s">
        <v>175</v>
      </c>
      <c r="E299" s="220" t="s">
        <v>1135</v>
      </c>
      <c r="F299" s="221" t="s">
        <v>1136</v>
      </c>
      <c r="G299" s="221"/>
      <c r="H299" s="221"/>
      <c r="I299" s="221"/>
      <c r="J299" s="222" t="s">
        <v>244</v>
      </c>
      <c r="K299" s="223">
        <v>4</v>
      </c>
      <c r="L299" s="224">
        <v>0</v>
      </c>
      <c r="M299" s="225"/>
      <c r="N299" s="226">
        <f>ROUND(L299*K299,2)</f>
        <v>0</v>
      </c>
      <c r="O299" s="226"/>
      <c r="P299" s="226"/>
      <c r="Q299" s="226"/>
      <c r="R299" s="48"/>
      <c r="T299" s="227" t="s">
        <v>22</v>
      </c>
      <c r="U299" s="56" t="s">
        <v>44</v>
      </c>
      <c r="V299" s="47"/>
      <c r="W299" s="228">
        <f>V299*K299</f>
        <v>0</v>
      </c>
      <c r="X299" s="228">
        <v>0</v>
      </c>
      <c r="Y299" s="228">
        <f>X299*K299</f>
        <v>0</v>
      </c>
      <c r="Z299" s="228">
        <v>0</v>
      </c>
      <c r="AA299" s="229">
        <f>Z299*K299</f>
        <v>0</v>
      </c>
      <c r="AR299" s="22" t="s">
        <v>232</v>
      </c>
      <c r="AT299" s="22" t="s">
        <v>175</v>
      </c>
      <c r="AU299" s="22" t="s">
        <v>130</v>
      </c>
      <c r="AY299" s="22" t="s">
        <v>174</v>
      </c>
      <c r="BE299" s="142">
        <f>IF(U299="základní",N299,0)</f>
        <v>0</v>
      </c>
      <c r="BF299" s="142">
        <f>IF(U299="snížená",N299,0)</f>
        <v>0</v>
      </c>
      <c r="BG299" s="142">
        <f>IF(U299="zákl. přenesená",N299,0)</f>
        <v>0</v>
      </c>
      <c r="BH299" s="142">
        <f>IF(U299="sníž. přenesená",N299,0)</f>
        <v>0</v>
      </c>
      <c r="BI299" s="142">
        <f>IF(U299="nulová",N299,0)</f>
        <v>0</v>
      </c>
      <c r="BJ299" s="22" t="s">
        <v>87</v>
      </c>
      <c r="BK299" s="142">
        <f>ROUND(L299*K299,2)</f>
        <v>0</v>
      </c>
      <c r="BL299" s="22" t="s">
        <v>232</v>
      </c>
      <c r="BM299" s="22" t="s">
        <v>1137</v>
      </c>
    </row>
    <row r="300" s="10" customFormat="1" ht="16.5" customHeight="1">
      <c r="B300" s="230"/>
      <c r="C300" s="231"/>
      <c r="D300" s="231"/>
      <c r="E300" s="232" t="s">
        <v>22</v>
      </c>
      <c r="F300" s="233" t="s">
        <v>1138</v>
      </c>
      <c r="G300" s="234"/>
      <c r="H300" s="234"/>
      <c r="I300" s="234"/>
      <c r="J300" s="231"/>
      <c r="K300" s="235">
        <v>4</v>
      </c>
      <c r="L300" s="231"/>
      <c r="M300" s="231"/>
      <c r="N300" s="231"/>
      <c r="O300" s="231"/>
      <c r="P300" s="231"/>
      <c r="Q300" s="231"/>
      <c r="R300" s="236"/>
      <c r="T300" s="237"/>
      <c r="U300" s="231"/>
      <c r="V300" s="231"/>
      <c r="W300" s="231"/>
      <c r="X300" s="231"/>
      <c r="Y300" s="231"/>
      <c r="Z300" s="231"/>
      <c r="AA300" s="238"/>
      <c r="AT300" s="239" t="s">
        <v>182</v>
      </c>
      <c r="AU300" s="239" t="s">
        <v>130</v>
      </c>
      <c r="AV300" s="10" t="s">
        <v>130</v>
      </c>
      <c r="AW300" s="10" t="s">
        <v>36</v>
      </c>
      <c r="AX300" s="10" t="s">
        <v>87</v>
      </c>
      <c r="AY300" s="239" t="s">
        <v>174</v>
      </c>
    </row>
    <row r="301" s="1" customFormat="1" ht="25.5" customHeight="1">
      <c r="B301" s="46"/>
      <c r="C301" s="245" t="s">
        <v>434</v>
      </c>
      <c r="D301" s="245" t="s">
        <v>235</v>
      </c>
      <c r="E301" s="246" t="s">
        <v>1139</v>
      </c>
      <c r="F301" s="247" t="s">
        <v>1140</v>
      </c>
      <c r="G301" s="247"/>
      <c r="H301" s="247"/>
      <c r="I301" s="247"/>
      <c r="J301" s="248" t="s">
        <v>244</v>
      </c>
      <c r="K301" s="249">
        <v>4</v>
      </c>
      <c r="L301" s="250">
        <v>0</v>
      </c>
      <c r="M301" s="251"/>
      <c r="N301" s="252">
        <f>ROUND(L301*K301,2)</f>
        <v>0</v>
      </c>
      <c r="O301" s="226"/>
      <c r="P301" s="226"/>
      <c r="Q301" s="226"/>
      <c r="R301" s="48"/>
      <c r="T301" s="227" t="s">
        <v>22</v>
      </c>
      <c r="U301" s="56" t="s">
        <v>44</v>
      </c>
      <c r="V301" s="47"/>
      <c r="W301" s="228">
        <f>V301*K301</f>
        <v>0</v>
      </c>
      <c r="X301" s="228">
        <v>0.0041999999999999997</v>
      </c>
      <c r="Y301" s="228">
        <f>X301*K301</f>
        <v>0.016799999999999999</v>
      </c>
      <c r="Z301" s="228">
        <v>0</v>
      </c>
      <c r="AA301" s="229">
        <f>Z301*K301</f>
        <v>0</v>
      </c>
      <c r="AR301" s="22" t="s">
        <v>238</v>
      </c>
      <c r="AT301" s="22" t="s">
        <v>235</v>
      </c>
      <c r="AU301" s="22" t="s">
        <v>130</v>
      </c>
      <c r="AY301" s="22" t="s">
        <v>174</v>
      </c>
      <c r="BE301" s="142">
        <f>IF(U301="základní",N301,0)</f>
        <v>0</v>
      </c>
      <c r="BF301" s="142">
        <f>IF(U301="snížená",N301,0)</f>
        <v>0</v>
      </c>
      <c r="BG301" s="142">
        <f>IF(U301="zákl. přenesená",N301,0)</f>
        <v>0</v>
      </c>
      <c r="BH301" s="142">
        <f>IF(U301="sníž. přenesená",N301,0)</f>
        <v>0</v>
      </c>
      <c r="BI301" s="142">
        <f>IF(U301="nulová",N301,0)</f>
        <v>0</v>
      </c>
      <c r="BJ301" s="22" t="s">
        <v>87</v>
      </c>
      <c r="BK301" s="142">
        <f>ROUND(L301*K301,2)</f>
        <v>0</v>
      </c>
      <c r="BL301" s="22" t="s">
        <v>232</v>
      </c>
      <c r="BM301" s="22" t="s">
        <v>1141</v>
      </c>
    </row>
    <row r="302" s="10" customFormat="1" ht="16.5" customHeight="1">
      <c r="B302" s="230"/>
      <c r="C302" s="231"/>
      <c r="D302" s="231"/>
      <c r="E302" s="232" t="s">
        <v>22</v>
      </c>
      <c r="F302" s="233" t="s">
        <v>1138</v>
      </c>
      <c r="G302" s="234"/>
      <c r="H302" s="234"/>
      <c r="I302" s="234"/>
      <c r="J302" s="231"/>
      <c r="K302" s="235">
        <v>4</v>
      </c>
      <c r="L302" s="231"/>
      <c r="M302" s="231"/>
      <c r="N302" s="231"/>
      <c r="O302" s="231"/>
      <c r="P302" s="231"/>
      <c r="Q302" s="231"/>
      <c r="R302" s="236"/>
      <c r="T302" s="237"/>
      <c r="U302" s="231"/>
      <c r="V302" s="231"/>
      <c r="W302" s="231"/>
      <c r="X302" s="231"/>
      <c r="Y302" s="231"/>
      <c r="Z302" s="231"/>
      <c r="AA302" s="238"/>
      <c r="AT302" s="239" t="s">
        <v>182</v>
      </c>
      <c r="AU302" s="239" t="s">
        <v>130</v>
      </c>
      <c r="AV302" s="10" t="s">
        <v>130</v>
      </c>
      <c r="AW302" s="10" t="s">
        <v>36</v>
      </c>
      <c r="AX302" s="10" t="s">
        <v>87</v>
      </c>
      <c r="AY302" s="239" t="s">
        <v>174</v>
      </c>
    </row>
    <row r="303" s="1" customFormat="1" ht="16.5" customHeight="1">
      <c r="B303" s="46"/>
      <c r="C303" s="219" t="s">
        <v>438</v>
      </c>
      <c r="D303" s="219" t="s">
        <v>175</v>
      </c>
      <c r="E303" s="220" t="s">
        <v>1142</v>
      </c>
      <c r="F303" s="221" t="s">
        <v>1143</v>
      </c>
      <c r="G303" s="221"/>
      <c r="H303" s="221"/>
      <c r="I303" s="221"/>
      <c r="J303" s="222" t="s">
        <v>244</v>
      </c>
      <c r="K303" s="223">
        <v>143</v>
      </c>
      <c r="L303" s="224">
        <v>0</v>
      </c>
      <c r="M303" s="225"/>
      <c r="N303" s="226">
        <f>ROUND(L303*K303,2)</f>
        <v>0</v>
      </c>
      <c r="O303" s="226"/>
      <c r="P303" s="226"/>
      <c r="Q303" s="226"/>
      <c r="R303" s="48"/>
      <c r="T303" s="227" t="s">
        <v>22</v>
      </c>
      <c r="U303" s="56" t="s">
        <v>44</v>
      </c>
      <c r="V303" s="47"/>
      <c r="W303" s="228">
        <f>V303*K303</f>
        <v>0</v>
      </c>
      <c r="X303" s="228">
        <v>0</v>
      </c>
      <c r="Y303" s="228">
        <f>X303*K303</f>
        <v>0</v>
      </c>
      <c r="Z303" s="228">
        <v>0.0012999999999999999</v>
      </c>
      <c r="AA303" s="229">
        <f>Z303*K303</f>
        <v>0.18589999999999998</v>
      </c>
      <c r="AR303" s="22" t="s">
        <v>232</v>
      </c>
      <c r="AT303" s="22" t="s">
        <v>175</v>
      </c>
      <c r="AU303" s="22" t="s">
        <v>130</v>
      </c>
      <c r="AY303" s="22" t="s">
        <v>174</v>
      </c>
      <c r="BE303" s="142">
        <f>IF(U303="základní",N303,0)</f>
        <v>0</v>
      </c>
      <c r="BF303" s="142">
        <f>IF(U303="snížená",N303,0)</f>
        <v>0</v>
      </c>
      <c r="BG303" s="142">
        <f>IF(U303="zákl. přenesená",N303,0)</f>
        <v>0</v>
      </c>
      <c r="BH303" s="142">
        <f>IF(U303="sníž. přenesená",N303,0)</f>
        <v>0</v>
      </c>
      <c r="BI303" s="142">
        <f>IF(U303="nulová",N303,0)</f>
        <v>0</v>
      </c>
      <c r="BJ303" s="22" t="s">
        <v>87</v>
      </c>
      <c r="BK303" s="142">
        <f>ROUND(L303*K303,2)</f>
        <v>0</v>
      </c>
      <c r="BL303" s="22" t="s">
        <v>232</v>
      </c>
      <c r="BM303" s="22" t="s">
        <v>1144</v>
      </c>
    </row>
    <row r="304" s="10" customFormat="1" ht="16.5" customHeight="1">
      <c r="B304" s="230"/>
      <c r="C304" s="231"/>
      <c r="D304" s="231"/>
      <c r="E304" s="232" t="s">
        <v>22</v>
      </c>
      <c r="F304" s="233" t="s">
        <v>1138</v>
      </c>
      <c r="G304" s="234"/>
      <c r="H304" s="234"/>
      <c r="I304" s="234"/>
      <c r="J304" s="231"/>
      <c r="K304" s="235">
        <v>4</v>
      </c>
      <c r="L304" s="231"/>
      <c r="M304" s="231"/>
      <c r="N304" s="231"/>
      <c r="O304" s="231"/>
      <c r="P304" s="231"/>
      <c r="Q304" s="231"/>
      <c r="R304" s="236"/>
      <c r="T304" s="237"/>
      <c r="U304" s="231"/>
      <c r="V304" s="231"/>
      <c r="W304" s="231"/>
      <c r="X304" s="231"/>
      <c r="Y304" s="231"/>
      <c r="Z304" s="231"/>
      <c r="AA304" s="238"/>
      <c r="AT304" s="239" t="s">
        <v>182</v>
      </c>
      <c r="AU304" s="239" t="s">
        <v>130</v>
      </c>
      <c r="AV304" s="10" t="s">
        <v>130</v>
      </c>
      <c r="AW304" s="10" t="s">
        <v>36</v>
      </c>
      <c r="AX304" s="10" t="s">
        <v>79</v>
      </c>
      <c r="AY304" s="239" t="s">
        <v>174</v>
      </c>
    </row>
    <row r="305" s="10" customFormat="1" ht="16.5" customHeight="1">
      <c r="B305" s="230"/>
      <c r="C305" s="231"/>
      <c r="D305" s="231"/>
      <c r="E305" s="232" t="s">
        <v>22</v>
      </c>
      <c r="F305" s="240" t="s">
        <v>1145</v>
      </c>
      <c r="G305" s="231"/>
      <c r="H305" s="231"/>
      <c r="I305" s="231"/>
      <c r="J305" s="231"/>
      <c r="K305" s="235">
        <v>32</v>
      </c>
      <c r="L305" s="231"/>
      <c r="M305" s="231"/>
      <c r="N305" s="231"/>
      <c r="O305" s="231"/>
      <c r="P305" s="231"/>
      <c r="Q305" s="231"/>
      <c r="R305" s="236"/>
      <c r="T305" s="237"/>
      <c r="U305" s="231"/>
      <c r="V305" s="231"/>
      <c r="W305" s="231"/>
      <c r="X305" s="231"/>
      <c r="Y305" s="231"/>
      <c r="Z305" s="231"/>
      <c r="AA305" s="238"/>
      <c r="AT305" s="239" t="s">
        <v>182</v>
      </c>
      <c r="AU305" s="239" t="s">
        <v>130</v>
      </c>
      <c r="AV305" s="10" t="s">
        <v>130</v>
      </c>
      <c r="AW305" s="10" t="s">
        <v>36</v>
      </c>
      <c r="AX305" s="10" t="s">
        <v>79</v>
      </c>
      <c r="AY305" s="239" t="s">
        <v>174</v>
      </c>
    </row>
    <row r="306" s="10" customFormat="1" ht="16.5" customHeight="1">
      <c r="B306" s="230"/>
      <c r="C306" s="231"/>
      <c r="D306" s="231"/>
      <c r="E306" s="232" t="s">
        <v>22</v>
      </c>
      <c r="F306" s="240" t="s">
        <v>1146</v>
      </c>
      <c r="G306" s="231"/>
      <c r="H306" s="231"/>
      <c r="I306" s="231"/>
      <c r="J306" s="231"/>
      <c r="K306" s="235">
        <v>49</v>
      </c>
      <c r="L306" s="231"/>
      <c r="M306" s="231"/>
      <c r="N306" s="231"/>
      <c r="O306" s="231"/>
      <c r="P306" s="231"/>
      <c r="Q306" s="231"/>
      <c r="R306" s="236"/>
      <c r="T306" s="237"/>
      <c r="U306" s="231"/>
      <c r="V306" s="231"/>
      <c r="W306" s="231"/>
      <c r="X306" s="231"/>
      <c r="Y306" s="231"/>
      <c r="Z306" s="231"/>
      <c r="AA306" s="238"/>
      <c r="AT306" s="239" t="s">
        <v>182</v>
      </c>
      <c r="AU306" s="239" t="s">
        <v>130</v>
      </c>
      <c r="AV306" s="10" t="s">
        <v>130</v>
      </c>
      <c r="AW306" s="10" t="s">
        <v>36</v>
      </c>
      <c r="AX306" s="10" t="s">
        <v>79</v>
      </c>
      <c r="AY306" s="239" t="s">
        <v>174</v>
      </c>
    </row>
    <row r="307" s="10" customFormat="1" ht="16.5" customHeight="1">
      <c r="B307" s="230"/>
      <c r="C307" s="231"/>
      <c r="D307" s="231"/>
      <c r="E307" s="232" t="s">
        <v>22</v>
      </c>
      <c r="F307" s="240" t="s">
        <v>1147</v>
      </c>
      <c r="G307" s="231"/>
      <c r="H307" s="231"/>
      <c r="I307" s="231"/>
      <c r="J307" s="231"/>
      <c r="K307" s="235">
        <v>34</v>
      </c>
      <c r="L307" s="231"/>
      <c r="M307" s="231"/>
      <c r="N307" s="231"/>
      <c r="O307" s="231"/>
      <c r="P307" s="231"/>
      <c r="Q307" s="231"/>
      <c r="R307" s="236"/>
      <c r="T307" s="237"/>
      <c r="U307" s="231"/>
      <c r="V307" s="231"/>
      <c r="W307" s="231"/>
      <c r="X307" s="231"/>
      <c r="Y307" s="231"/>
      <c r="Z307" s="231"/>
      <c r="AA307" s="238"/>
      <c r="AT307" s="239" t="s">
        <v>182</v>
      </c>
      <c r="AU307" s="239" t="s">
        <v>130</v>
      </c>
      <c r="AV307" s="10" t="s">
        <v>130</v>
      </c>
      <c r="AW307" s="10" t="s">
        <v>36</v>
      </c>
      <c r="AX307" s="10" t="s">
        <v>79</v>
      </c>
      <c r="AY307" s="239" t="s">
        <v>174</v>
      </c>
    </row>
    <row r="308" s="10" customFormat="1" ht="16.5" customHeight="1">
      <c r="B308" s="230"/>
      <c r="C308" s="231"/>
      <c r="D308" s="231"/>
      <c r="E308" s="232" t="s">
        <v>22</v>
      </c>
      <c r="F308" s="240" t="s">
        <v>1148</v>
      </c>
      <c r="G308" s="231"/>
      <c r="H308" s="231"/>
      <c r="I308" s="231"/>
      <c r="J308" s="231"/>
      <c r="K308" s="235">
        <v>24</v>
      </c>
      <c r="L308" s="231"/>
      <c r="M308" s="231"/>
      <c r="N308" s="231"/>
      <c r="O308" s="231"/>
      <c r="P308" s="231"/>
      <c r="Q308" s="231"/>
      <c r="R308" s="236"/>
      <c r="T308" s="237"/>
      <c r="U308" s="231"/>
      <c r="V308" s="231"/>
      <c r="W308" s="231"/>
      <c r="X308" s="231"/>
      <c r="Y308" s="231"/>
      <c r="Z308" s="231"/>
      <c r="AA308" s="238"/>
      <c r="AT308" s="239" t="s">
        <v>182</v>
      </c>
      <c r="AU308" s="239" t="s">
        <v>130</v>
      </c>
      <c r="AV308" s="10" t="s">
        <v>130</v>
      </c>
      <c r="AW308" s="10" t="s">
        <v>36</v>
      </c>
      <c r="AX308" s="10" t="s">
        <v>79</v>
      </c>
      <c r="AY308" s="239" t="s">
        <v>174</v>
      </c>
    </row>
    <row r="309" s="1" customFormat="1" ht="25.5" customHeight="1">
      <c r="B309" s="46"/>
      <c r="C309" s="219" t="s">
        <v>442</v>
      </c>
      <c r="D309" s="219" t="s">
        <v>175</v>
      </c>
      <c r="E309" s="220" t="s">
        <v>1149</v>
      </c>
      <c r="F309" s="221" t="s">
        <v>1150</v>
      </c>
      <c r="G309" s="221"/>
      <c r="H309" s="221"/>
      <c r="I309" s="221"/>
      <c r="J309" s="222" t="s">
        <v>205</v>
      </c>
      <c r="K309" s="223">
        <v>1</v>
      </c>
      <c r="L309" s="224">
        <v>0</v>
      </c>
      <c r="M309" s="225"/>
      <c r="N309" s="226">
        <f>ROUND(L309*K309,2)</f>
        <v>0</v>
      </c>
      <c r="O309" s="226"/>
      <c r="P309" s="226"/>
      <c r="Q309" s="226"/>
      <c r="R309" s="48"/>
      <c r="T309" s="227" t="s">
        <v>22</v>
      </c>
      <c r="U309" s="56" t="s">
        <v>44</v>
      </c>
      <c r="V309" s="47"/>
      <c r="W309" s="228">
        <f>V309*K309</f>
        <v>0</v>
      </c>
      <c r="X309" s="228">
        <v>0</v>
      </c>
      <c r="Y309" s="228">
        <f>X309*K309</f>
        <v>0</v>
      </c>
      <c r="Z309" s="228">
        <v>0</v>
      </c>
      <c r="AA309" s="229">
        <f>Z309*K309</f>
        <v>0</v>
      </c>
      <c r="AR309" s="22" t="s">
        <v>232</v>
      </c>
      <c r="AT309" s="22" t="s">
        <v>175</v>
      </c>
      <c r="AU309" s="22" t="s">
        <v>130</v>
      </c>
      <c r="AY309" s="22" t="s">
        <v>174</v>
      </c>
      <c r="BE309" s="142">
        <f>IF(U309="základní",N309,0)</f>
        <v>0</v>
      </c>
      <c r="BF309" s="142">
        <f>IF(U309="snížená",N309,0)</f>
        <v>0</v>
      </c>
      <c r="BG309" s="142">
        <f>IF(U309="zákl. přenesená",N309,0)</f>
        <v>0</v>
      </c>
      <c r="BH309" s="142">
        <f>IF(U309="sníž. přenesená",N309,0)</f>
        <v>0</v>
      </c>
      <c r="BI309" s="142">
        <f>IF(U309="nulová",N309,0)</f>
        <v>0</v>
      </c>
      <c r="BJ309" s="22" t="s">
        <v>87</v>
      </c>
      <c r="BK309" s="142">
        <f>ROUND(L309*K309,2)</f>
        <v>0</v>
      </c>
      <c r="BL309" s="22" t="s">
        <v>232</v>
      </c>
      <c r="BM309" s="22" t="s">
        <v>1151</v>
      </c>
    </row>
    <row r="310" s="1" customFormat="1" ht="16.5" customHeight="1">
      <c r="B310" s="46"/>
      <c r="C310" s="219" t="s">
        <v>446</v>
      </c>
      <c r="D310" s="219" t="s">
        <v>175</v>
      </c>
      <c r="E310" s="220" t="s">
        <v>1152</v>
      </c>
      <c r="F310" s="221" t="s">
        <v>1153</v>
      </c>
      <c r="G310" s="221"/>
      <c r="H310" s="221"/>
      <c r="I310" s="221"/>
      <c r="J310" s="222" t="s">
        <v>205</v>
      </c>
      <c r="K310" s="223">
        <v>1</v>
      </c>
      <c r="L310" s="224">
        <v>0</v>
      </c>
      <c r="M310" s="225"/>
      <c r="N310" s="226">
        <f>ROUND(L310*K310,2)</f>
        <v>0</v>
      </c>
      <c r="O310" s="226"/>
      <c r="P310" s="226"/>
      <c r="Q310" s="226"/>
      <c r="R310" s="48"/>
      <c r="T310" s="227" t="s">
        <v>22</v>
      </c>
      <c r="U310" s="56" t="s">
        <v>44</v>
      </c>
      <c r="V310" s="47"/>
      <c r="W310" s="228">
        <f>V310*K310</f>
        <v>0</v>
      </c>
      <c r="X310" s="228">
        <v>0</v>
      </c>
      <c r="Y310" s="228">
        <f>X310*K310</f>
        <v>0</v>
      </c>
      <c r="Z310" s="228">
        <v>0</v>
      </c>
      <c r="AA310" s="229">
        <f>Z310*K310</f>
        <v>0</v>
      </c>
      <c r="AR310" s="22" t="s">
        <v>232</v>
      </c>
      <c r="AT310" s="22" t="s">
        <v>175</v>
      </c>
      <c r="AU310" s="22" t="s">
        <v>130</v>
      </c>
      <c r="AY310" s="22" t="s">
        <v>174</v>
      </c>
      <c r="BE310" s="142">
        <f>IF(U310="základní",N310,0)</f>
        <v>0</v>
      </c>
      <c r="BF310" s="142">
        <f>IF(U310="snížená",N310,0)</f>
        <v>0</v>
      </c>
      <c r="BG310" s="142">
        <f>IF(U310="zákl. přenesená",N310,0)</f>
        <v>0</v>
      </c>
      <c r="BH310" s="142">
        <f>IF(U310="sníž. přenesená",N310,0)</f>
        <v>0</v>
      </c>
      <c r="BI310" s="142">
        <f>IF(U310="nulová",N310,0)</f>
        <v>0</v>
      </c>
      <c r="BJ310" s="22" t="s">
        <v>87</v>
      </c>
      <c r="BK310" s="142">
        <f>ROUND(L310*K310,2)</f>
        <v>0</v>
      </c>
      <c r="BL310" s="22" t="s">
        <v>232</v>
      </c>
      <c r="BM310" s="22" t="s">
        <v>1154</v>
      </c>
    </row>
    <row r="311" s="1" customFormat="1" ht="25.5" customHeight="1">
      <c r="B311" s="46"/>
      <c r="C311" s="219" t="s">
        <v>450</v>
      </c>
      <c r="D311" s="219" t="s">
        <v>175</v>
      </c>
      <c r="E311" s="220" t="s">
        <v>1155</v>
      </c>
      <c r="F311" s="221" t="s">
        <v>1156</v>
      </c>
      <c r="G311" s="221"/>
      <c r="H311" s="221"/>
      <c r="I311" s="221"/>
      <c r="J311" s="222" t="s">
        <v>255</v>
      </c>
      <c r="K311" s="253">
        <v>0</v>
      </c>
      <c r="L311" s="224">
        <v>0</v>
      </c>
      <c r="M311" s="225"/>
      <c r="N311" s="226">
        <f>ROUND(L311*K311,2)</f>
        <v>0</v>
      </c>
      <c r="O311" s="226"/>
      <c r="P311" s="226"/>
      <c r="Q311" s="226"/>
      <c r="R311" s="48"/>
      <c r="T311" s="227" t="s">
        <v>22</v>
      </c>
      <c r="U311" s="56" t="s">
        <v>44</v>
      </c>
      <c r="V311" s="47"/>
      <c r="W311" s="228">
        <f>V311*K311</f>
        <v>0</v>
      </c>
      <c r="X311" s="228">
        <v>0</v>
      </c>
      <c r="Y311" s="228">
        <f>X311*K311</f>
        <v>0</v>
      </c>
      <c r="Z311" s="228">
        <v>0</v>
      </c>
      <c r="AA311" s="229">
        <f>Z311*K311</f>
        <v>0</v>
      </c>
      <c r="AR311" s="22" t="s">
        <v>232</v>
      </c>
      <c r="AT311" s="22" t="s">
        <v>175</v>
      </c>
      <c r="AU311" s="22" t="s">
        <v>130</v>
      </c>
      <c r="AY311" s="22" t="s">
        <v>174</v>
      </c>
      <c r="BE311" s="142">
        <f>IF(U311="základní",N311,0)</f>
        <v>0</v>
      </c>
      <c r="BF311" s="142">
        <f>IF(U311="snížená",N311,0)</f>
        <v>0</v>
      </c>
      <c r="BG311" s="142">
        <f>IF(U311="zákl. přenesená",N311,0)</f>
        <v>0</v>
      </c>
      <c r="BH311" s="142">
        <f>IF(U311="sníž. přenesená",N311,0)</f>
        <v>0</v>
      </c>
      <c r="BI311" s="142">
        <f>IF(U311="nulová",N311,0)</f>
        <v>0</v>
      </c>
      <c r="BJ311" s="22" t="s">
        <v>87</v>
      </c>
      <c r="BK311" s="142">
        <f>ROUND(L311*K311,2)</f>
        <v>0</v>
      </c>
      <c r="BL311" s="22" t="s">
        <v>232</v>
      </c>
      <c r="BM311" s="22" t="s">
        <v>1157</v>
      </c>
    </row>
    <row r="312" s="9" customFormat="1" ht="29.88" customHeight="1">
      <c r="B312" s="205"/>
      <c r="C312" s="206"/>
      <c r="D312" s="216" t="s">
        <v>921</v>
      </c>
      <c r="E312" s="216"/>
      <c r="F312" s="216"/>
      <c r="G312" s="216"/>
      <c r="H312" s="216"/>
      <c r="I312" s="216"/>
      <c r="J312" s="216"/>
      <c r="K312" s="216"/>
      <c r="L312" s="216"/>
      <c r="M312" s="216"/>
      <c r="N312" s="241">
        <f>BK312</f>
        <v>0</v>
      </c>
      <c r="O312" s="242"/>
      <c r="P312" s="242"/>
      <c r="Q312" s="242"/>
      <c r="R312" s="209"/>
      <c r="T312" s="210"/>
      <c r="U312" s="206"/>
      <c r="V312" s="206"/>
      <c r="W312" s="211">
        <f>SUM(W313:W328)</f>
        <v>0</v>
      </c>
      <c r="X312" s="206"/>
      <c r="Y312" s="211">
        <f>SUM(Y313:Y328)</f>
        <v>0.040000000000000001</v>
      </c>
      <c r="Z312" s="206"/>
      <c r="AA312" s="212">
        <f>SUM(AA313:AA328)</f>
        <v>0</v>
      </c>
      <c r="AR312" s="213" t="s">
        <v>130</v>
      </c>
      <c r="AT312" s="214" t="s">
        <v>78</v>
      </c>
      <c r="AU312" s="214" t="s">
        <v>87</v>
      </c>
      <c r="AY312" s="213" t="s">
        <v>174</v>
      </c>
      <c r="BK312" s="215">
        <f>SUM(BK313:BK328)</f>
        <v>0</v>
      </c>
    </row>
    <row r="313" s="1" customFormat="1" ht="25.5" customHeight="1">
      <c r="B313" s="46"/>
      <c r="C313" s="219" t="s">
        <v>455</v>
      </c>
      <c r="D313" s="219" t="s">
        <v>175</v>
      </c>
      <c r="E313" s="220" t="s">
        <v>1158</v>
      </c>
      <c r="F313" s="221" t="s">
        <v>1159</v>
      </c>
      <c r="G313" s="221"/>
      <c r="H313" s="221"/>
      <c r="I313" s="221"/>
      <c r="J313" s="222" t="s">
        <v>231</v>
      </c>
      <c r="K313" s="223">
        <v>800</v>
      </c>
      <c r="L313" s="224">
        <v>0</v>
      </c>
      <c r="M313" s="225"/>
      <c r="N313" s="226">
        <f>ROUND(L313*K313,2)</f>
        <v>0</v>
      </c>
      <c r="O313" s="226"/>
      <c r="P313" s="226"/>
      <c r="Q313" s="226"/>
      <c r="R313" s="48"/>
      <c r="T313" s="227" t="s">
        <v>22</v>
      </c>
      <c r="U313" s="56" t="s">
        <v>44</v>
      </c>
      <c r="V313" s="47"/>
      <c r="W313" s="228">
        <f>V313*K313</f>
        <v>0</v>
      </c>
      <c r="X313" s="228">
        <v>0</v>
      </c>
      <c r="Y313" s="228">
        <f>X313*K313</f>
        <v>0</v>
      </c>
      <c r="Z313" s="228">
        <v>0</v>
      </c>
      <c r="AA313" s="229">
        <f>Z313*K313</f>
        <v>0</v>
      </c>
      <c r="AR313" s="22" t="s">
        <v>232</v>
      </c>
      <c r="AT313" s="22" t="s">
        <v>175</v>
      </c>
      <c r="AU313" s="22" t="s">
        <v>130</v>
      </c>
      <c r="AY313" s="22" t="s">
        <v>174</v>
      </c>
      <c r="BE313" s="142">
        <f>IF(U313="základní",N313,0)</f>
        <v>0</v>
      </c>
      <c r="BF313" s="142">
        <f>IF(U313="snížená",N313,0)</f>
        <v>0</v>
      </c>
      <c r="BG313" s="142">
        <f>IF(U313="zákl. přenesená",N313,0)</f>
        <v>0</v>
      </c>
      <c r="BH313" s="142">
        <f>IF(U313="sníž. přenesená",N313,0)</f>
        <v>0</v>
      </c>
      <c r="BI313" s="142">
        <f>IF(U313="nulová",N313,0)</f>
        <v>0</v>
      </c>
      <c r="BJ313" s="22" t="s">
        <v>87</v>
      </c>
      <c r="BK313" s="142">
        <f>ROUND(L313*K313,2)</f>
        <v>0</v>
      </c>
      <c r="BL313" s="22" t="s">
        <v>232</v>
      </c>
      <c r="BM313" s="22" t="s">
        <v>1160</v>
      </c>
    </row>
    <row r="314" s="10" customFormat="1" ht="16.5" customHeight="1">
      <c r="B314" s="230"/>
      <c r="C314" s="231"/>
      <c r="D314" s="231"/>
      <c r="E314" s="232" t="s">
        <v>22</v>
      </c>
      <c r="F314" s="233" t="s">
        <v>1161</v>
      </c>
      <c r="G314" s="234"/>
      <c r="H314" s="234"/>
      <c r="I314" s="234"/>
      <c r="J314" s="231"/>
      <c r="K314" s="235">
        <v>200</v>
      </c>
      <c r="L314" s="231"/>
      <c r="M314" s="231"/>
      <c r="N314" s="231"/>
      <c r="O314" s="231"/>
      <c r="P314" s="231"/>
      <c r="Q314" s="231"/>
      <c r="R314" s="236"/>
      <c r="T314" s="237"/>
      <c r="U314" s="231"/>
      <c r="V314" s="231"/>
      <c r="W314" s="231"/>
      <c r="X314" s="231"/>
      <c r="Y314" s="231"/>
      <c r="Z314" s="231"/>
      <c r="AA314" s="238"/>
      <c r="AT314" s="239" t="s">
        <v>182</v>
      </c>
      <c r="AU314" s="239" t="s">
        <v>130</v>
      </c>
      <c r="AV314" s="10" t="s">
        <v>130</v>
      </c>
      <c r="AW314" s="10" t="s">
        <v>36</v>
      </c>
      <c r="AX314" s="10" t="s">
        <v>79</v>
      </c>
      <c r="AY314" s="239" t="s">
        <v>174</v>
      </c>
    </row>
    <row r="315" s="10" customFormat="1" ht="16.5" customHeight="1">
      <c r="B315" s="230"/>
      <c r="C315" s="231"/>
      <c r="D315" s="231"/>
      <c r="E315" s="232" t="s">
        <v>22</v>
      </c>
      <c r="F315" s="240" t="s">
        <v>1162</v>
      </c>
      <c r="G315" s="231"/>
      <c r="H315" s="231"/>
      <c r="I315" s="231"/>
      <c r="J315" s="231"/>
      <c r="K315" s="235">
        <v>200</v>
      </c>
      <c r="L315" s="231"/>
      <c r="M315" s="231"/>
      <c r="N315" s="231"/>
      <c r="O315" s="231"/>
      <c r="P315" s="231"/>
      <c r="Q315" s="231"/>
      <c r="R315" s="236"/>
      <c r="T315" s="237"/>
      <c r="U315" s="231"/>
      <c r="V315" s="231"/>
      <c r="W315" s="231"/>
      <c r="X315" s="231"/>
      <c r="Y315" s="231"/>
      <c r="Z315" s="231"/>
      <c r="AA315" s="238"/>
      <c r="AT315" s="239" t="s">
        <v>182</v>
      </c>
      <c r="AU315" s="239" t="s">
        <v>130</v>
      </c>
      <c r="AV315" s="10" t="s">
        <v>130</v>
      </c>
      <c r="AW315" s="10" t="s">
        <v>36</v>
      </c>
      <c r="AX315" s="10" t="s">
        <v>79</v>
      </c>
      <c r="AY315" s="239" t="s">
        <v>174</v>
      </c>
    </row>
    <row r="316" s="10" customFormat="1" ht="16.5" customHeight="1">
      <c r="B316" s="230"/>
      <c r="C316" s="231"/>
      <c r="D316" s="231"/>
      <c r="E316" s="232" t="s">
        <v>22</v>
      </c>
      <c r="F316" s="240" t="s">
        <v>1163</v>
      </c>
      <c r="G316" s="231"/>
      <c r="H316" s="231"/>
      <c r="I316" s="231"/>
      <c r="J316" s="231"/>
      <c r="K316" s="235">
        <v>200</v>
      </c>
      <c r="L316" s="231"/>
      <c r="M316" s="231"/>
      <c r="N316" s="231"/>
      <c r="O316" s="231"/>
      <c r="P316" s="231"/>
      <c r="Q316" s="231"/>
      <c r="R316" s="236"/>
      <c r="T316" s="237"/>
      <c r="U316" s="231"/>
      <c r="V316" s="231"/>
      <c r="W316" s="231"/>
      <c r="X316" s="231"/>
      <c r="Y316" s="231"/>
      <c r="Z316" s="231"/>
      <c r="AA316" s="238"/>
      <c r="AT316" s="239" t="s">
        <v>182</v>
      </c>
      <c r="AU316" s="239" t="s">
        <v>130</v>
      </c>
      <c r="AV316" s="10" t="s">
        <v>130</v>
      </c>
      <c r="AW316" s="10" t="s">
        <v>36</v>
      </c>
      <c r="AX316" s="10" t="s">
        <v>79</v>
      </c>
      <c r="AY316" s="239" t="s">
        <v>174</v>
      </c>
    </row>
    <row r="317" s="10" customFormat="1" ht="16.5" customHeight="1">
      <c r="B317" s="230"/>
      <c r="C317" s="231"/>
      <c r="D317" s="231"/>
      <c r="E317" s="232" t="s">
        <v>22</v>
      </c>
      <c r="F317" s="240" t="s">
        <v>1163</v>
      </c>
      <c r="G317" s="231"/>
      <c r="H317" s="231"/>
      <c r="I317" s="231"/>
      <c r="J317" s="231"/>
      <c r="K317" s="235">
        <v>200</v>
      </c>
      <c r="L317" s="231"/>
      <c r="M317" s="231"/>
      <c r="N317" s="231"/>
      <c r="O317" s="231"/>
      <c r="P317" s="231"/>
      <c r="Q317" s="231"/>
      <c r="R317" s="236"/>
      <c r="T317" s="237"/>
      <c r="U317" s="231"/>
      <c r="V317" s="231"/>
      <c r="W317" s="231"/>
      <c r="X317" s="231"/>
      <c r="Y317" s="231"/>
      <c r="Z317" s="231"/>
      <c r="AA317" s="238"/>
      <c r="AT317" s="239" t="s">
        <v>182</v>
      </c>
      <c r="AU317" s="239" t="s">
        <v>130</v>
      </c>
      <c r="AV317" s="10" t="s">
        <v>130</v>
      </c>
      <c r="AW317" s="10" t="s">
        <v>36</v>
      </c>
      <c r="AX317" s="10" t="s">
        <v>79</v>
      </c>
      <c r="AY317" s="239" t="s">
        <v>174</v>
      </c>
    </row>
    <row r="318" s="1" customFormat="1" ht="16.5" customHeight="1">
      <c r="B318" s="46"/>
      <c r="C318" s="245" t="s">
        <v>461</v>
      </c>
      <c r="D318" s="245" t="s">
        <v>235</v>
      </c>
      <c r="E318" s="246" t="s">
        <v>1164</v>
      </c>
      <c r="F318" s="247" t="s">
        <v>1165</v>
      </c>
      <c r="G318" s="247"/>
      <c r="H318" s="247"/>
      <c r="I318" s="247"/>
      <c r="J318" s="248" t="s">
        <v>231</v>
      </c>
      <c r="K318" s="249">
        <v>800</v>
      </c>
      <c r="L318" s="250">
        <v>0</v>
      </c>
      <c r="M318" s="251"/>
      <c r="N318" s="252">
        <f>ROUND(L318*K318,2)</f>
        <v>0</v>
      </c>
      <c r="O318" s="226"/>
      <c r="P318" s="226"/>
      <c r="Q318" s="226"/>
      <c r="R318" s="48"/>
      <c r="T318" s="227" t="s">
        <v>22</v>
      </c>
      <c r="U318" s="56" t="s">
        <v>44</v>
      </c>
      <c r="V318" s="47"/>
      <c r="W318" s="228">
        <f>V318*K318</f>
        <v>0</v>
      </c>
      <c r="X318" s="228">
        <v>5.0000000000000002E-05</v>
      </c>
      <c r="Y318" s="228">
        <f>X318*K318</f>
        <v>0.040000000000000001</v>
      </c>
      <c r="Z318" s="228">
        <v>0</v>
      </c>
      <c r="AA318" s="229">
        <f>Z318*K318</f>
        <v>0</v>
      </c>
      <c r="AR318" s="22" t="s">
        <v>238</v>
      </c>
      <c r="AT318" s="22" t="s">
        <v>235</v>
      </c>
      <c r="AU318" s="22" t="s">
        <v>130</v>
      </c>
      <c r="AY318" s="22" t="s">
        <v>174</v>
      </c>
      <c r="BE318" s="142">
        <f>IF(U318="základní",N318,0)</f>
        <v>0</v>
      </c>
      <c r="BF318" s="142">
        <f>IF(U318="snížená",N318,0)</f>
        <v>0</v>
      </c>
      <c r="BG318" s="142">
        <f>IF(U318="zákl. přenesená",N318,0)</f>
        <v>0</v>
      </c>
      <c r="BH318" s="142">
        <f>IF(U318="sníž. přenesená",N318,0)</f>
        <v>0</v>
      </c>
      <c r="BI318" s="142">
        <f>IF(U318="nulová",N318,0)</f>
        <v>0</v>
      </c>
      <c r="BJ318" s="22" t="s">
        <v>87</v>
      </c>
      <c r="BK318" s="142">
        <f>ROUND(L318*K318,2)</f>
        <v>0</v>
      </c>
      <c r="BL318" s="22" t="s">
        <v>232</v>
      </c>
      <c r="BM318" s="22" t="s">
        <v>1166</v>
      </c>
    </row>
    <row r="319" s="10" customFormat="1" ht="16.5" customHeight="1">
      <c r="B319" s="230"/>
      <c r="C319" s="231"/>
      <c r="D319" s="231"/>
      <c r="E319" s="232" t="s">
        <v>22</v>
      </c>
      <c r="F319" s="233" t="s">
        <v>1161</v>
      </c>
      <c r="G319" s="234"/>
      <c r="H319" s="234"/>
      <c r="I319" s="234"/>
      <c r="J319" s="231"/>
      <c r="K319" s="235">
        <v>200</v>
      </c>
      <c r="L319" s="231"/>
      <c r="M319" s="231"/>
      <c r="N319" s="231"/>
      <c r="O319" s="231"/>
      <c r="P319" s="231"/>
      <c r="Q319" s="231"/>
      <c r="R319" s="236"/>
      <c r="T319" s="237"/>
      <c r="U319" s="231"/>
      <c r="V319" s="231"/>
      <c r="W319" s="231"/>
      <c r="X319" s="231"/>
      <c r="Y319" s="231"/>
      <c r="Z319" s="231"/>
      <c r="AA319" s="238"/>
      <c r="AT319" s="239" t="s">
        <v>182</v>
      </c>
      <c r="AU319" s="239" t="s">
        <v>130</v>
      </c>
      <c r="AV319" s="10" t="s">
        <v>130</v>
      </c>
      <c r="AW319" s="10" t="s">
        <v>36</v>
      </c>
      <c r="AX319" s="10" t="s">
        <v>79</v>
      </c>
      <c r="AY319" s="239" t="s">
        <v>174</v>
      </c>
    </row>
    <row r="320" s="10" customFormat="1" ht="16.5" customHeight="1">
      <c r="B320" s="230"/>
      <c r="C320" s="231"/>
      <c r="D320" s="231"/>
      <c r="E320" s="232" t="s">
        <v>22</v>
      </c>
      <c r="F320" s="240" t="s">
        <v>1162</v>
      </c>
      <c r="G320" s="231"/>
      <c r="H320" s="231"/>
      <c r="I320" s="231"/>
      <c r="J320" s="231"/>
      <c r="K320" s="235">
        <v>200</v>
      </c>
      <c r="L320" s="231"/>
      <c r="M320" s="231"/>
      <c r="N320" s="231"/>
      <c r="O320" s="231"/>
      <c r="P320" s="231"/>
      <c r="Q320" s="231"/>
      <c r="R320" s="236"/>
      <c r="T320" s="237"/>
      <c r="U320" s="231"/>
      <c r="V320" s="231"/>
      <c r="W320" s="231"/>
      <c r="X320" s="231"/>
      <c r="Y320" s="231"/>
      <c r="Z320" s="231"/>
      <c r="AA320" s="238"/>
      <c r="AT320" s="239" t="s">
        <v>182</v>
      </c>
      <c r="AU320" s="239" t="s">
        <v>130</v>
      </c>
      <c r="AV320" s="10" t="s">
        <v>130</v>
      </c>
      <c r="AW320" s="10" t="s">
        <v>36</v>
      </c>
      <c r="AX320" s="10" t="s">
        <v>79</v>
      </c>
      <c r="AY320" s="239" t="s">
        <v>174</v>
      </c>
    </row>
    <row r="321" s="10" customFormat="1" ht="16.5" customHeight="1">
      <c r="B321" s="230"/>
      <c r="C321" s="231"/>
      <c r="D321" s="231"/>
      <c r="E321" s="232" t="s">
        <v>22</v>
      </c>
      <c r="F321" s="240" t="s">
        <v>1163</v>
      </c>
      <c r="G321" s="231"/>
      <c r="H321" s="231"/>
      <c r="I321" s="231"/>
      <c r="J321" s="231"/>
      <c r="K321" s="235">
        <v>200</v>
      </c>
      <c r="L321" s="231"/>
      <c r="M321" s="231"/>
      <c r="N321" s="231"/>
      <c r="O321" s="231"/>
      <c r="P321" s="231"/>
      <c r="Q321" s="231"/>
      <c r="R321" s="236"/>
      <c r="T321" s="237"/>
      <c r="U321" s="231"/>
      <c r="V321" s="231"/>
      <c r="W321" s="231"/>
      <c r="X321" s="231"/>
      <c r="Y321" s="231"/>
      <c r="Z321" s="231"/>
      <c r="AA321" s="238"/>
      <c r="AT321" s="239" t="s">
        <v>182</v>
      </c>
      <c r="AU321" s="239" t="s">
        <v>130</v>
      </c>
      <c r="AV321" s="10" t="s">
        <v>130</v>
      </c>
      <c r="AW321" s="10" t="s">
        <v>36</v>
      </c>
      <c r="AX321" s="10" t="s">
        <v>79</v>
      </c>
      <c r="AY321" s="239" t="s">
        <v>174</v>
      </c>
    </row>
    <row r="322" s="10" customFormat="1" ht="16.5" customHeight="1">
      <c r="B322" s="230"/>
      <c r="C322" s="231"/>
      <c r="D322" s="231"/>
      <c r="E322" s="232" t="s">
        <v>22</v>
      </c>
      <c r="F322" s="240" t="s">
        <v>1163</v>
      </c>
      <c r="G322" s="231"/>
      <c r="H322" s="231"/>
      <c r="I322" s="231"/>
      <c r="J322" s="231"/>
      <c r="K322" s="235">
        <v>200</v>
      </c>
      <c r="L322" s="231"/>
      <c r="M322" s="231"/>
      <c r="N322" s="231"/>
      <c r="O322" s="231"/>
      <c r="P322" s="231"/>
      <c r="Q322" s="231"/>
      <c r="R322" s="236"/>
      <c r="T322" s="237"/>
      <c r="U322" s="231"/>
      <c r="V322" s="231"/>
      <c r="W322" s="231"/>
      <c r="X322" s="231"/>
      <c r="Y322" s="231"/>
      <c r="Z322" s="231"/>
      <c r="AA322" s="238"/>
      <c r="AT322" s="239" t="s">
        <v>182</v>
      </c>
      <c r="AU322" s="239" t="s">
        <v>130</v>
      </c>
      <c r="AV322" s="10" t="s">
        <v>130</v>
      </c>
      <c r="AW322" s="10" t="s">
        <v>36</v>
      </c>
      <c r="AX322" s="10" t="s">
        <v>79</v>
      </c>
      <c r="AY322" s="239" t="s">
        <v>174</v>
      </c>
    </row>
    <row r="323" s="1" customFormat="1" ht="16.5" customHeight="1">
      <c r="B323" s="46"/>
      <c r="C323" s="219" t="s">
        <v>465</v>
      </c>
      <c r="D323" s="219" t="s">
        <v>175</v>
      </c>
      <c r="E323" s="220" t="s">
        <v>1167</v>
      </c>
      <c r="F323" s="221" t="s">
        <v>1168</v>
      </c>
      <c r="G323" s="221"/>
      <c r="H323" s="221"/>
      <c r="I323" s="221"/>
      <c r="J323" s="222" t="s">
        <v>231</v>
      </c>
      <c r="K323" s="223">
        <v>800</v>
      </c>
      <c r="L323" s="224">
        <v>0</v>
      </c>
      <c r="M323" s="225"/>
      <c r="N323" s="226">
        <f>ROUND(L323*K323,2)</f>
        <v>0</v>
      </c>
      <c r="O323" s="226"/>
      <c r="P323" s="226"/>
      <c r="Q323" s="226"/>
      <c r="R323" s="48"/>
      <c r="T323" s="227" t="s">
        <v>22</v>
      </c>
      <c r="U323" s="56" t="s">
        <v>44</v>
      </c>
      <c r="V323" s="47"/>
      <c r="W323" s="228">
        <f>V323*K323</f>
        <v>0</v>
      </c>
      <c r="X323" s="228">
        <v>0</v>
      </c>
      <c r="Y323" s="228">
        <f>X323*K323</f>
        <v>0</v>
      </c>
      <c r="Z323" s="228">
        <v>0</v>
      </c>
      <c r="AA323" s="229">
        <f>Z323*K323</f>
        <v>0</v>
      </c>
      <c r="AR323" s="22" t="s">
        <v>232</v>
      </c>
      <c r="AT323" s="22" t="s">
        <v>175</v>
      </c>
      <c r="AU323" s="22" t="s">
        <v>130</v>
      </c>
      <c r="AY323" s="22" t="s">
        <v>174</v>
      </c>
      <c r="BE323" s="142">
        <f>IF(U323="základní",N323,0)</f>
        <v>0</v>
      </c>
      <c r="BF323" s="142">
        <f>IF(U323="snížená",N323,0)</f>
        <v>0</v>
      </c>
      <c r="BG323" s="142">
        <f>IF(U323="zákl. přenesená",N323,0)</f>
        <v>0</v>
      </c>
      <c r="BH323" s="142">
        <f>IF(U323="sníž. přenesená",N323,0)</f>
        <v>0</v>
      </c>
      <c r="BI323" s="142">
        <f>IF(U323="nulová",N323,0)</f>
        <v>0</v>
      </c>
      <c r="BJ323" s="22" t="s">
        <v>87</v>
      </c>
      <c r="BK323" s="142">
        <f>ROUND(L323*K323,2)</f>
        <v>0</v>
      </c>
      <c r="BL323" s="22" t="s">
        <v>232</v>
      </c>
      <c r="BM323" s="22" t="s">
        <v>1169</v>
      </c>
    </row>
    <row r="324" s="10" customFormat="1" ht="16.5" customHeight="1">
      <c r="B324" s="230"/>
      <c r="C324" s="231"/>
      <c r="D324" s="231"/>
      <c r="E324" s="232" t="s">
        <v>22</v>
      </c>
      <c r="F324" s="233" t="s">
        <v>1161</v>
      </c>
      <c r="G324" s="234"/>
      <c r="H324" s="234"/>
      <c r="I324" s="234"/>
      <c r="J324" s="231"/>
      <c r="K324" s="235">
        <v>200</v>
      </c>
      <c r="L324" s="231"/>
      <c r="M324" s="231"/>
      <c r="N324" s="231"/>
      <c r="O324" s="231"/>
      <c r="P324" s="231"/>
      <c r="Q324" s="231"/>
      <c r="R324" s="236"/>
      <c r="T324" s="237"/>
      <c r="U324" s="231"/>
      <c r="V324" s="231"/>
      <c r="W324" s="231"/>
      <c r="X324" s="231"/>
      <c r="Y324" s="231"/>
      <c r="Z324" s="231"/>
      <c r="AA324" s="238"/>
      <c r="AT324" s="239" t="s">
        <v>182</v>
      </c>
      <c r="AU324" s="239" t="s">
        <v>130</v>
      </c>
      <c r="AV324" s="10" t="s">
        <v>130</v>
      </c>
      <c r="AW324" s="10" t="s">
        <v>36</v>
      </c>
      <c r="AX324" s="10" t="s">
        <v>79</v>
      </c>
      <c r="AY324" s="239" t="s">
        <v>174</v>
      </c>
    </row>
    <row r="325" s="10" customFormat="1" ht="16.5" customHeight="1">
      <c r="B325" s="230"/>
      <c r="C325" s="231"/>
      <c r="D325" s="231"/>
      <c r="E325" s="232" t="s">
        <v>22</v>
      </c>
      <c r="F325" s="240" t="s">
        <v>1162</v>
      </c>
      <c r="G325" s="231"/>
      <c r="H325" s="231"/>
      <c r="I325" s="231"/>
      <c r="J325" s="231"/>
      <c r="K325" s="235">
        <v>200</v>
      </c>
      <c r="L325" s="231"/>
      <c r="M325" s="231"/>
      <c r="N325" s="231"/>
      <c r="O325" s="231"/>
      <c r="P325" s="231"/>
      <c r="Q325" s="231"/>
      <c r="R325" s="236"/>
      <c r="T325" s="237"/>
      <c r="U325" s="231"/>
      <c r="V325" s="231"/>
      <c r="W325" s="231"/>
      <c r="X325" s="231"/>
      <c r="Y325" s="231"/>
      <c r="Z325" s="231"/>
      <c r="AA325" s="238"/>
      <c r="AT325" s="239" t="s">
        <v>182</v>
      </c>
      <c r="AU325" s="239" t="s">
        <v>130</v>
      </c>
      <c r="AV325" s="10" t="s">
        <v>130</v>
      </c>
      <c r="AW325" s="10" t="s">
        <v>36</v>
      </c>
      <c r="AX325" s="10" t="s">
        <v>79</v>
      </c>
      <c r="AY325" s="239" t="s">
        <v>174</v>
      </c>
    </row>
    <row r="326" s="10" customFormat="1" ht="16.5" customHeight="1">
      <c r="B326" s="230"/>
      <c r="C326" s="231"/>
      <c r="D326" s="231"/>
      <c r="E326" s="232" t="s">
        <v>22</v>
      </c>
      <c r="F326" s="240" t="s">
        <v>1163</v>
      </c>
      <c r="G326" s="231"/>
      <c r="H326" s="231"/>
      <c r="I326" s="231"/>
      <c r="J326" s="231"/>
      <c r="K326" s="235">
        <v>200</v>
      </c>
      <c r="L326" s="231"/>
      <c r="M326" s="231"/>
      <c r="N326" s="231"/>
      <c r="O326" s="231"/>
      <c r="P326" s="231"/>
      <c r="Q326" s="231"/>
      <c r="R326" s="236"/>
      <c r="T326" s="237"/>
      <c r="U326" s="231"/>
      <c r="V326" s="231"/>
      <c r="W326" s="231"/>
      <c r="X326" s="231"/>
      <c r="Y326" s="231"/>
      <c r="Z326" s="231"/>
      <c r="AA326" s="238"/>
      <c r="AT326" s="239" t="s">
        <v>182</v>
      </c>
      <c r="AU326" s="239" t="s">
        <v>130</v>
      </c>
      <c r="AV326" s="10" t="s">
        <v>130</v>
      </c>
      <c r="AW326" s="10" t="s">
        <v>36</v>
      </c>
      <c r="AX326" s="10" t="s">
        <v>79</v>
      </c>
      <c r="AY326" s="239" t="s">
        <v>174</v>
      </c>
    </row>
    <row r="327" s="10" customFormat="1" ht="16.5" customHeight="1">
      <c r="B327" s="230"/>
      <c r="C327" s="231"/>
      <c r="D327" s="231"/>
      <c r="E327" s="232" t="s">
        <v>22</v>
      </c>
      <c r="F327" s="240" t="s">
        <v>1163</v>
      </c>
      <c r="G327" s="231"/>
      <c r="H327" s="231"/>
      <c r="I327" s="231"/>
      <c r="J327" s="231"/>
      <c r="K327" s="235">
        <v>200</v>
      </c>
      <c r="L327" s="231"/>
      <c r="M327" s="231"/>
      <c r="N327" s="231"/>
      <c r="O327" s="231"/>
      <c r="P327" s="231"/>
      <c r="Q327" s="231"/>
      <c r="R327" s="236"/>
      <c r="T327" s="237"/>
      <c r="U327" s="231"/>
      <c r="V327" s="231"/>
      <c r="W327" s="231"/>
      <c r="X327" s="231"/>
      <c r="Y327" s="231"/>
      <c r="Z327" s="231"/>
      <c r="AA327" s="238"/>
      <c r="AT327" s="239" t="s">
        <v>182</v>
      </c>
      <c r="AU327" s="239" t="s">
        <v>130</v>
      </c>
      <c r="AV327" s="10" t="s">
        <v>130</v>
      </c>
      <c r="AW327" s="10" t="s">
        <v>36</v>
      </c>
      <c r="AX327" s="10" t="s">
        <v>79</v>
      </c>
      <c r="AY327" s="239" t="s">
        <v>174</v>
      </c>
    </row>
    <row r="328" s="1" customFormat="1" ht="25.5" customHeight="1">
      <c r="B328" s="46"/>
      <c r="C328" s="219" t="s">
        <v>469</v>
      </c>
      <c r="D328" s="219" t="s">
        <v>175</v>
      </c>
      <c r="E328" s="220" t="s">
        <v>1170</v>
      </c>
      <c r="F328" s="221" t="s">
        <v>1171</v>
      </c>
      <c r="G328" s="221"/>
      <c r="H328" s="221"/>
      <c r="I328" s="221"/>
      <c r="J328" s="222" t="s">
        <v>255</v>
      </c>
      <c r="K328" s="253">
        <v>0</v>
      </c>
      <c r="L328" s="224">
        <v>0</v>
      </c>
      <c r="M328" s="225"/>
      <c r="N328" s="226">
        <f>ROUND(L328*K328,2)</f>
        <v>0</v>
      </c>
      <c r="O328" s="226"/>
      <c r="P328" s="226"/>
      <c r="Q328" s="226"/>
      <c r="R328" s="48"/>
      <c r="T328" s="227" t="s">
        <v>22</v>
      </c>
      <c r="U328" s="56" t="s">
        <v>44</v>
      </c>
      <c r="V328" s="47"/>
      <c r="W328" s="228">
        <f>V328*K328</f>
        <v>0</v>
      </c>
      <c r="X328" s="228">
        <v>0</v>
      </c>
      <c r="Y328" s="228">
        <f>X328*K328</f>
        <v>0</v>
      </c>
      <c r="Z328" s="228">
        <v>0</v>
      </c>
      <c r="AA328" s="229">
        <f>Z328*K328</f>
        <v>0</v>
      </c>
      <c r="AR328" s="22" t="s">
        <v>232</v>
      </c>
      <c r="AT328" s="22" t="s">
        <v>175</v>
      </c>
      <c r="AU328" s="22" t="s">
        <v>130</v>
      </c>
      <c r="AY328" s="22" t="s">
        <v>174</v>
      </c>
      <c r="BE328" s="142">
        <f>IF(U328="základní",N328,0)</f>
        <v>0</v>
      </c>
      <c r="BF328" s="142">
        <f>IF(U328="snížená",N328,0)</f>
        <v>0</v>
      </c>
      <c r="BG328" s="142">
        <f>IF(U328="zákl. přenesená",N328,0)</f>
        <v>0</v>
      </c>
      <c r="BH328" s="142">
        <f>IF(U328="sníž. přenesená",N328,0)</f>
        <v>0</v>
      </c>
      <c r="BI328" s="142">
        <f>IF(U328="nulová",N328,0)</f>
        <v>0</v>
      </c>
      <c r="BJ328" s="22" t="s">
        <v>87</v>
      </c>
      <c r="BK328" s="142">
        <f>ROUND(L328*K328,2)</f>
        <v>0</v>
      </c>
      <c r="BL328" s="22" t="s">
        <v>232</v>
      </c>
      <c r="BM328" s="22" t="s">
        <v>1172</v>
      </c>
    </row>
    <row r="329" s="9" customFormat="1" ht="37.44001" customHeight="1">
      <c r="B329" s="205"/>
      <c r="C329" s="206"/>
      <c r="D329" s="207" t="s">
        <v>922</v>
      </c>
      <c r="E329" s="207"/>
      <c r="F329" s="207"/>
      <c r="G329" s="207"/>
      <c r="H329" s="207"/>
      <c r="I329" s="207"/>
      <c r="J329" s="207"/>
      <c r="K329" s="207"/>
      <c r="L329" s="207"/>
      <c r="M329" s="207"/>
      <c r="N329" s="243">
        <f>BK329</f>
        <v>0</v>
      </c>
      <c r="O329" s="244"/>
      <c r="P329" s="244"/>
      <c r="Q329" s="244"/>
      <c r="R329" s="209"/>
      <c r="T329" s="210"/>
      <c r="U329" s="206"/>
      <c r="V329" s="206"/>
      <c r="W329" s="211">
        <f>W330</f>
        <v>0</v>
      </c>
      <c r="X329" s="206"/>
      <c r="Y329" s="211">
        <f>Y330</f>
        <v>1.5602499999999999</v>
      </c>
      <c r="Z329" s="206"/>
      <c r="AA329" s="212">
        <f>AA330</f>
        <v>0</v>
      </c>
      <c r="AR329" s="213" t="s">
        <v>190</v>
      </c>
      <c r="AT329" s="214" t="s">
        <v>78</v>
      </c>
      <c r="AU329" s="214" t="s">
        <v>79</v>
      </c>
      <c r="AY329" s="213" t="s">
        <v>174</v>
      </c>
      <c r="BK329" s="215">
        <f>BK330</f>
        <v>0</v>
      </c>
    </row>
    <row r="330" s="9" customFormat="1" ht="19.92" customHeight="1">
      <c r="B330" s="205"/>
      <c r="C330" s="206"/>
      <c r="D330" s="216" t="s">
        <v>923</v>
      </c>
      <c r="E330" s="216"/>
      <c r="F330" s="216"/>
      <c r="G330" s="216"/>
      <c r="H330" s="216"/>
      <c r="I330" s="216"/>
      <c r="J330" s="216"/>
      <c r="K330" s="216"/>
      <c r="L330" s="216"/>
      <c r="M330" s="216"/>
      <c r="N330" s="217">
        <f>BK330</f>
        <v>0</v>
      </c>
      <c r="O330" s="218"/>
      <c r="P330" s="218"/>
      <c r="Q330" s="218"/>
      <c r="R330" s="209"/>
      <c r="T330" s="210"/>
      <c r="U330" s="206"/>
      <c r="V330" s="206"/>
      <c r="W330" s="211">
        <f>W331+SUM(W332:W429)</f>
        <v>0</v>
      </c>
      <c r="X330" s="206"/>
      <c r="Y330" s="211">
        <f>Y331+SUM(Y332:Y429)</f>
        <v>1.5602499999999999</v>
      </c>
      <c r="Z330" s="206"/>
      <c r="AA330" s="212">
        <f>AA331+SUM(AA332:AA429)</f>
        <v>0</v>
      </c>
      <c r="AR330" s="213" t="s">
        <v>190</v>
      </c>
      <c r="AT330" s="214" t="s">
        <v>78</v>
      </c>
      <c r="AU330" s="214" t="s">
        <v>87</v>
      </c>
      <c r="AY330" s="213" t="s">
        <v>174</v>
      </c>
      <c r="BK330" s="215">
        <f>BK331+SUM(BK332:BK429)</f>
        <v>0</v>
      </c>
    </row>
    <row r="331" s="1" customFormat="1" ht="25.5" customHeight="1">
      <c r="B331" s="46"/>
      <c r="C331" s="219" t="s">
        <v>473</v>
      </c>
      <c r="D331" s="219" t="s">
        <v>175</v>
      </c>
      <c r="E331" s="220" t="s">
        <v>1173</v>
      </c>
      <c r="F331" s="221" t="s">
        <v>1174</v>
      </c>
      <c r="G331" s="221"/>
      <c r="H331" s="221"/>
      <c r="I331" s="221"/>
      <c r="J331" s="222" t="s">
        <v>244</v>
      </c>
      <c r="K331" s="223">
        <v>3</v>
      </c>
      <c r="L331" s="224">
        <v>0</v>
      </c>
      <c r="M331" s="225"/>
      <c r="N331" s="226">
        <f>ROUND(L331*K331,2)</f>
        <v>0</v>
      </c>
      <c r="O331" s="226"/>
      <c r="P331" s="226"/>
      <c r="Q331" s="226"/>
      <c r="R331" s="48"/>
      <c r="T331" s="227" t="s">
        <v>22</v>
      </c>
      <c r="U331" s="56" t="s">
        <v>44</v>
      </c>
      <c r="V331" s="47"/>
      <c r="W331" s="228">
        <f>V331*K331</f>
        <v>0</v>
      </c>
      <c r="X331" s="228">
        <v>0</v>
      </c>
      <c r="Y331" s="228">
        <f>X331*K331</f>
        <v>0</v>
      </c>
      <c r="Z331" s="228">
        <v>0</v>
      </c>
      <c r="AA331" s="229">
        <f>Z331*K331</f>
        <v>0</v>
      </c>
      <c r="AR331" s="22" t="s">
        <v>469</v>
      </c>
      <c r="AT331" s="22" t="s">
        <v>175</v>
      </c>
      <c r="AU331" s="22" t="s">
        <v>130</v>
      </c>
      <c r="AY331" s="22" t="s">
        <v>174</v>
      </c>
      <c r="BE331" s="142">
        <f>IF(U331="základní",N331,0)</f>
        <v>0</v>
      </c>
      <c r="BF331" s="142">
        <f>IF(U331="snížená",N331,0)</f>
        <v>0</v>
      </c>
      <c r="BG331" s="142">
        <f>IF(U331="zákl. přenesená",N331,0)</f>
        <v>0</v>
      </c>
      <c r="BH331" s="142">
        <f>IF(U331="sníž. přenesená",N331,0)</f>
        <v>0</v>
      </c>
      <c r="BI331" s="142">
        <f>IF(U331="nulová",N331,0)</f>
        <v>0</v>
      </c>
      <c r="BJ331" s="22" t="s">
        <v>87</v>
      </c>
      <c r="BK331" s="142">
        <f>ROUND(L331*K331,2)</f>
        <v>0</v>
      </c>
      <c r="BL331" s="22" t="s">
        <v>469</v>
      </c>
      <c r="BM331" s="22" t="s">
        <v>1175</v>
      </c>
    </row>
    <row r="332" s="10" customFormat="1" ht="16.5" customHeight="1">
      <c r="B332" s="230"/>
      <c r="C332" s="231"/>
      <c r="D332" s="231"/>
      <c r="E332" s="232" t="s">
        <v>22</v>
      </c>
      <c r="F332" s="233" t="s">
        <v>960</v>
      </c>
      <c r="G332" s="234"/>
      <c r="H332" s="234"/>
      <c r="I332" s="234"/>
      <c r="J332" s="231"/>
      <c r="K332" s="235">
        <v>1</v>
      </c>
      <c r="L332" s="231"/>
      <c r="M332" s="231"/>
      <c r="N332" s="231"/>
      <c r="O332" s="231"/>
      <c r="P332" s="231"/>
      <c r="Q332" s="231"/>
      <c r="R332" s="236"/>
      <c r="T332" s="237"/>
      <c r="U332" s="231"/>
      <c r="V332" s="231"/>
      <c r="W332" s="231"/>
      <c r="X332" s="231"/>
      <c r="Y332" s="231"/>
      <c r="Z332" s="231"/>
      <c r="AA332" s="238"/>
      <c r="AT332" s="239" t="s">
        <v>182</v>
      </c>
      <c r="AU332" s="239" t="s">
        <v>130</v>
      </c>
      <c r="AV332" s="10" t="s">
        <v>130</v>
      </c>
      <c r="AW332" s="10" t="s">
        <v>36</v>
      </c>
      <c r="AX332" s="10" t="s">
        <v>79</v>
      </c>
      <c r="AY332" s="239" t="s">
        <v>174</v>
      </c>
    </row>
    <row r="333" s="10" customFormat="1" ht="16.5" customHeight="1">
      <c r="B333" s="230"/>
      <c r="C333" s="231"/>
      <c r="D333" s="231"/>
      <c r="E333" s="232" t="s">
        <v>22</v>
      </c>
      <c r="F333" s="240" t="s">
        <v>955</v>
      </c>
      <c r="G333" s="231"/>
      <c r="H333" s="231"/>
      <c r="I333" s="231"/>
      <c r="J333" s="231"/>
      <c r="K333" s="235">
        <v>1</v>
      </c>
      <c r="L333" s="231"/>
      <c r="M333" s="231"/>
      <c r="N333" s="231"/>
      <c r="O333" s="231"/>
      <c r="P333" s="231"/>
      <c r="Q333" s="231"/>
      <c r="R333" s="236"/>
      <c r="T333" s="237"/>
      <c r="U333" s="231"/>
      <c r="V333" s="231"/>
      <c r="W333" s="231"/>
      <c r="X333" s="231"/>
      <c r="Y333" s="231"/>
      <c r="Z333" s="231"/>
      <c r="AA333" s="238"/>
      <c r="AT333" s="239" t="s">
        <v>182</v>
      </c>
      <c r="AU333" s="239" t="s">
        <v>130</v>
      </c>
      <c r="AV333" s="10" t="s">
        <v>130</v>
      </c>
      <c r="AW333" s="10" t="s">
        <v>36</v>
      </c>
      <c r="AX333" s="10" t="s">
        <v>79</v>
      </c>
      <c r="AY333" s="239" t="s">
        <v>174</v>
      </c>
    </row>
    <row r="334" s="10" customFormat="1" ht="16.5" customHeight="1">
      <c r="B334" s="230"/>
      <c r="C334" s="231"/>
      <c r="D334" s="231"/>
      <c r="E334" s="232" t="s">
        <v>22</v>
      </c>
      <c r="F334" s="240" t="s">
        <v>956</v>
      </c>
      <c r="G334" s="231"/>
      <c r="H334" s="231"/>
      <c r="I334" s="231"/>
      <c r="J334" s="231"/>
      <c r="K334" s="235">
        <v>1</v>
      </c>
      <c r="L334" s="231"/>
      <c r="M334" s="231"/>
      <c r="N334" s="231"/>
      <c r="O334" s="231"/>
      <c r="P334" s="231"/>
      <c r="Q334" s="231"/>
      <c r="R334" s="236"/>
      <c r="T334" s="237"/>
      <c r="U334" s="231"/>
      <c r="V334" s="231"/>
      <c r="W334" s="231"/>
      <c r="X334" s="231"/>
      <c r="Y334" s="231"/>
      <c r="Z334" s="231"/>
      <c r="AA334" s="238"/>
      <c r="AT334" s="239" t="s">
        <v>182</v>
      </c>
      <c r="AU334" s="239" t="s">
        <v>130</v>
      </c>
      <c r="AV334" s="10" t="s">
        <v>130</v>
      </c>
      <c r="AW334" s="10" t="s">
        <v>36</v>
      </c>
      <c r="AX334" s="10" t="s">
        <v>79</v>
      </c>
      <c r="AY334" s="239" t="s">
        <v>174</v>
      </c>
    </row>
    <row r="335" s="1" customFormat="1" ht="16.5" customHeight="1">
      <c r="B335" s="46"/>
      <c r="C335" s="245" t="s">
        <v>477</v>
      </c>
      <c r="D335" s="245" t="s">
        <v>235</v>
      </c>
      <c r="E335" s="246" t="s">
        <v>1176</v>
      </c>
      <c r="F335" s="247" t="s">
        <v>1177</v>
      </c>
      <c r="G335" s="247"/>
      <c r="H335" s="247"/>
      <c r="I335" s="247"/>
      <c r="J335" s="248" t="s">
        <v>244</v>
      </c>
      <c r="K335" s="249">
        <v>3</v>
      </c>
      <c r="L335" s="250">
        <v>0</v>
      </c>
      <c r="M335" s="251"/>
      <c r="N335" s="252">
        <f>ROUND(L335*K335,2)</f>
        <v>0</v>
      </c>
      <c r="O335" s="226"/>
      <c r="P335" s="226"/>
      <c r="Q335" s="226"/>
      <c r="R335" s="48"/>
      <c r="T335" s="227" t="s">
        <v>22</v>
      </c>
      <c r="U335" s="56" t="s">
        <v>44</v>
      </c>
      <c r="V335" s="47"/>
      <c r="W335" s="228">
        <f>V335*K335</f>
        <v>0</v>
      </c>
      <c r="X335" s="228">
        <v>0.0080000000000000002</v>
      </c>
      <c r="Y335" s="228">
        <f>X335*K335</f>
        <v>0.024</v>
      </c>
      <c r="Z335" s="228">
        <v>0</v>
      </c>
      <c r="AA335" s="229">
        <f>Z335*K335</f>
        <v>0</v>
      </c>
      <c r="AR335" s="22" t="s">
        <v>1178</v>
      </c>
      <c r="AT335" s="22" t="s">
        <v>235</v>
      </c>
      <c r="AU335" s="22" t="s">
        <v>130</v>
      </c>
      <c r="AY335" s="22" t="s">
        <v>174</v>
      </c>
      <c r="BE335" s="142">
        <f>IF(U335="základní",N335,0)</f>
        <v>0</v>
      </c>
      <c r="BF335" s="142">
        <f>IF(U335="snížená",N335,0)</f>
        <v>0</v>
      </c>
      <c r="BG335" s="142">
        <f>IF(U335="zákl. přenesená",N335,0)</f>
        <v>0</v>
      </c>
      <c r="BH335" s="142">
        <f>IF(U335="sníž. přenesená",N335,0)</f>
        <v>0</v>
      </c>
      <c r="BI335" s="142">
        <f>IF(U335="nulová",N335,0)</f>
        <v>0</v>
      </c>
      <c r="BJ335" s="22" t="s">
        <v>87</v>
      </c>
      <c r="BK335" s="142">
        <f>ROUND(L335*K335,2)</f>
        <v>0</v>
      </c>
      <c r="BL335" s="22" t="s">
        <v>1178</v>
      </c>
      <c r="BM335" s="22" t="s">
        <v>1179</v>
      </c>
    </row>
    <row r="336" s="10" customFormat="1" ht="16.5" customHeight="1">
      <c r="B336" s="230"/>
      <c r="C336" s="231"/>
      <c r="D336" s="231"/>
      <c r="E336" s="232" t="s">
        <v>22</v>
      </c>
      <c r="F336" s="233" t="s">
        <v>960</v>
      </c>
      <c r="G336" s="234"/>
      <c r="H336" s="234"/>
      <c r="I336" s="234"/>
      <c r="J336" s="231"/>
      <c r="K336" s="235">
        <v>1</v>
      </c>
      <c r="L336" s="231"/>
      <c r="M336" s="231"/>
      <c r="N336" s="231"/>
      <c r="O336" s="231"/>
      <c r="P336" s="231"/>
      <c r="Q336" s="231"/>
      <c r="R336" s="236"/>
      <c r="T336" s="237"/>
      <c r="U336" s="231"/>
      <c r="V336" s="231"/>
      <c r="W336" s="231"/>
      <c r="X336" s="231"/>
      <c r="Y336" s="231"/>
      <c r="Z336" s="231"/>
      <c r="AA336" s="238"/>
      <c r="AT336" s="239" t="s">
        <v>182</v>
      </c>
      <c r="AU336" s="239" t="s">
        <v>130</v>
      </c>
      <c r="AV336" s="10" t="s">
        <v>130</v>
      </c>
      <c r="AW336" s="10" t="s">
        <v>36</v>
      </c>
      <c r="AX336" s="10" t="s">
        <v>79</v>
      </c>
      <c r="AY336" s="239" t="s">
        <v>174</v>
      </c>
    </row>
    <row r="337" s="10" customFormat="1" ht="16.5" customHeight="1">
      <c r="B337" s="230"/>
      <c r="C337" s="231"/>
      <c r="D337" s="231"/>
      <c r="E337" s="232" t="s">
        <v>22</v>
      </c>
      <c r="F337" s="240" t="s">
        <v>955</v>
      </c>
      <c r="G337" s="231"/>
      <c r="H337" s="231"/>
      <c r="I337" s="231"/>
      <c r="J337" s="231"/>
      <c r="K337" s="235">
        <v>1</v>
      </c>
      <c r="L337" s="231"/>
      <c r="M337" s="231"/>
      <c r="N337" s="231"/>
      <c r="O337" s="231"/>
      <c r="P337" s="231"/>
      <c r="Q337" s="231"/>
      <c r="R337" s="236"/>
      <c r="T337" s="237"/>
      <c r="U337" s="231"/>
      <c r="V337" s="231"/>
      <c r="W337" s="231"/>
      <c r="X337" s="231"/>
      <c r="Y337" s="231"/>
      <c r="Z337" s="231"/>
      <c r="AA337" s="238"/>
      <c r="AT337" s="239" t="s">
        <v>182</v>
      </c>
      <c r="AU337" s="239" t="s">
        <v>130</v>
      </c>
      <c r="AV337" s="10" t="s">
        <v>130</v>
      </c>
      <c r="AW337" s="10" t="s">
        <v>36</v>
      </c>
      <c r="AX337" s="10" t="s">
        <v>79</v>
      </c>
      <c r="AY337" s="239" t="s">
        <v>174</v>
      </c>
    </row>
    <row r="338" s="10" customFormat="1" ht="16.5" customHeight="1">
      <c r="B338" s="230"/>
      <c r="C338" s="231"/>
      <c r="D338" s="231"/>
      <c r="E338" s="232" t="s">
        <v>22</v>
      </c>
      <c r="F338" s="240" t="s">
        <v>956</v>
      </c>
      <c r="G338" s="231"/>
      <c r="H338" s="231"/>
      <c r="I338" s="231"/>
      <c r="J338" s="231"/>
      <c r="K338" s="235">
        <v>1</v>
      </c>
      <c r="L338" s="231"/>
      <c r="M338" s="231"/>
      <c r="N338" s="231"/>
      <c r="O338" s="231"/>
      <c r="P338" s="231"/>
      <c r="Q338" s="231"/>
      <c r="R338" s="236"/>
      <c r="T338" s="237"/>
      <c r="U338" s="231"/>
      <c r="V338" s="231"/>
      <c r="W338" s="231"/>
      <c r="X338" s="231"/>
      <c r="Y338" s="231"/>
      <c r="Z338" s="231"/>
      <c r="AA338" s="238"/>
      <c r="AT338" s="239" t="s">
        <v>182</v>
      </c>
      <c r="AU338" s="239" t="s">
        <v>130</v>
      </c>
      <c r="AV338" s="10" t="s">
        <v>130</v>
      </c>
      <c r="AW338" s="10" t="s">
        <v>36</v>
      </c>
      <c r="AX338" s="10" t="s">
        <v>79</v>
      </c>
      <c r="AY338" s="239" t="s">
        <v>174</v>
      </c>
    </row>
    <row r="339" s="1" customFormat="1" ht="25.5" customHeight="1">
      <c r="B339" s="46"/>
      <c r="C339" s="219" t="s">
        <v>481</v>
      </c>
      <c r="D339" s="219" t="s">
        <v>175</v>
      </c>
      <c r="E339" s="220" t="s">
        <v>1180</v>
      </c>
      <c r="F339" s="221" t="s">
        <v>1181</v>
      </c>
      <c r="G339" s="221"/>
      <c r="H339" s="221"/>
      <c r="I339" s="221"/>
      <c r="J339" s="222" t="s">
        <v>244</v>
      </c>
      <c r="K339" s="223">
        <v>1</v>
      </c>
      <c r="L339" s="224">
        <v>0</v>
      </c>
      <c r="M339" s="225"/>
      <c r="N339" s="226">
        <f>ROUND(L339*K339,2)</f>
        <v>0</v>
      </c>
      <c r="O339" s="226"/>
      <c r="P339" s="226"/>
      <c r="Q339" s="226"/>
      <c r="R339" s="48"/>
      <c r="T339" s="227" t="s">
        <v>22</v>
      </c>
      <c r="U339" s="56" t="s">
        <v>44</v>
      </c>
      <c r="V339" s="47"/>
      <c r="W339" s="228">
        <f>V339*K339</f>
        <v>0</v>
      </c>
      <c r="X339" s="228">
        <v>0</v>
      </c>
      <c r="Y339" s="228">
        <f>X339*K339</f>
        <v>0</v>
      </c>
      <c r="Z339" s="228">
        <v>0</v>
      </c>
      <c r="AA339" s="229">
        <f>Z339*K339</f>
        <v>0</v>
      </c>
      <c r="AR339" s="22" t="s">
        <v>469</v>
      </c>
      <c r="AT339" s="22" t="s">
        <v>175</v>
      </c>
      <c r="AU339" s="22" t="s">
        <v>130</v>
      </c>
      <c r="AY339" s="22" t="s">
        <v>174</v>
      </c>
      <c r="BE339" s="142">
        <f>IF(U339="základní",N339,0)</f>
        <v>0</v>
      </c>
      <c r="BF339" s="142">
        <f>IF(U339="snížená",N339,0)</f>
        <v>0</v>
      </c>
      <c r="BG339" s="142">
        <f>IF(U339="zákl. přenesená",N339,0)</f>
        <v>0</v>
      </c>
      <c r="BH339" s="142">
        <f>IF(U339="sníž. přenesená",N339,0)</f>
        <v>0</v>
      </c>
      <c r="BI339" s="142">
        <f>IF(U339="nulová",N339,0)</f>
        <v>0</v>
      </c>
      <c r="BJ339" s="22" t="s">
        <v>87</v>
      </c>
      <c r="BK339" s="142">
        <f>ROUND(L339*K339,2)</f>
        <v>0</v>
      </c>
      <c r="BL339" s="22" t="s">
        <v>469</v>
      </c>
      <c r="BM339" s="22" t="s">
        <v>1182</v>
      </c>
    </row>
    <row r="340" s="10" customFormat="1" ht="16.5" customHeight="1">
      <c r="B340" s="230"/>
      <c r="C340" s="231"/>
      <c r="D340" s="231"/>
      <c r="E340" s="232" t="s">
        <v>22</v>
      </c>
      <c r="F340" s="233" t="s">
        <v>954</v>
      </c>
      <c r="G340" s="234"/>
      <c r="H340" s="234"/>
      <c r="I340" s="234"/>
      <c r="J340" s="231"/>
      <c r="K340" s="235">
        <v>1</v>
      </c>
      <c r="L340" s="231"/>
      <c r="M340" s="231"/>
      <c r="N340" s="231"/>
      <c r="O340" s="231"/>
      <c r="P340" s="231"/>
      <c r="Q340" s="231"/>
      <c r="R340" s="236"/>
      <c r="T340" s="237"/>
      <c r="U340" s="231"/>
      <c r="V340" s="231"/>
      <c r="W340" s="231"/>
      <c r="X340" s="231"/>
      <c r="Y340" s="231"/>
      <c r="Z340" s="231"/>
      <c r="AA340" s="238"/>
      <c r="AT340" s="239" t="s">
        <v>182</v>
      </c>
      <c r="AU340" s="239" t="s">
        <v>130</v>
      </c>
      <c r="AV340" s="10" t="s">
        <v>130</v>
      </c>
      <c r="AW340" s="10" t="s">
        <v>36</v>
      </c>
      <c r="AX340" s="10" t="s">
        <v>87</v>
      </c>
      <c r="AY340" s="239" t="s">
        <v>174</v>
      </c>
    </row>
    <row r="341" s="1" customFormat="1" ht="16.5" customHeight="1">
      <c r="B341" s="46"/>
      <c r="C341" s="245" t="s">
        <v>485</v>
      </c>
      <c r="D341" s="245" t="s">
        <v>235</v>
      </c>
      <c r="E341" s="246" t="s">
        <v>1183</v>
      </c>
      <c r="F341" s="247" t="s">
        <v>1184</v>
      </c>
      <c r="G341" s="247"/>
      <c r="H341" s="247"/>
      <c r="I341" s="247"/>
      <c r="J341" s="248" t="s">
        <v>244</v>
      </c>
      <c r="K341" s="249">
        <v>1</v>
      </c>
      <c r="L341" s="250">
        <v>0</v>
      </c>
      <c r="M341" s="251"/>
      <c r="N341" s="252">
        <f>ROUND(L341*K341,2)</f>
        <v>0</v>
      </c>
      <c r="O341" s="226"/>
      <c r="P341" s="226"/>
      <c r="Q341" s="226"/>
      <c r="R341" s="48"/>
      <c r="T341" s="227" t="s">
        <v>22</v>
      </c>
      <c r="U341" s="56" t="s">
        <v>44</v>
      </c>
      <c r="V341" s="47"/>
      <c r="W341" s="228">
        <f>V341*K341</f>
        <v>0</v>
      </c>
      <c r="X341" s="228">
        <v>0.024</v>
      </c>
      <c r="Y341" s="228">
        <f>X341*K341</f>
        <v>0.024</v>
      </c>
      <c r="Z341" s="228">
        <v>0</v>
      </c>
      <c r="AA341" s="229">
        <f>Z341*K341</f>
        <v>0</v>
      </c>
      <c r="AR341" s="22" t="s">
        <v>1178</v>
      </c>
      <c r="AT341" s="22" t="s">
        <v>235</v>
      </c>
      <c r="AU341" s="22" t="s">
        <v>130</v>
      </c>
      <c r="AY341" s="22" t="s">
        <v>174</v>
      </c>
      <c r="BE341" s="142">
        <f>IF(U341="základní",N341,0)</f>
        <v>0</v>
      </c>
      <c r="BF341" s="142">
        <f>IF(U341="snížená",N341,0)</f>
        <v>0</v>
      </c>
      <c r="BG341" s="142">
        <f>IF(U341="zákl. přenesená",N341,0)</f>
        <v>0</v>
      </c>
      <c r="BH341" s="142">
        <f>IF(U341="sníž. přenesená",N341,0)</f>
        <v>0</v>
      </c>
      <c r="BI341" s="142">
        <f>IF(U341="nulová",N341,0)</f>
        <v>0</v>
      </c>
      <c r="BJ341" s="22" t="s">
        <v>87</v>
      </c>
      <c r="BK341" s="142">
        <f>ROUND(L341*K341,2)</f>
        <v>0</v>
      </c>
      <c r="BL341" s="22" t="s">
        <v>1178</v>
      </c>
      <c r="BM341" s="22" t="s">
        <v>1185</v>
      </c>
    </row>
    <row r="342" s="10" customFormat="1" ht="16.5" customHeight="1">
      <c r="B342" s="230"/>
      <c r="C342" s="231"/>
      <c r="D342" s="231"/>
      <c r="E342" s="232" t="s">
        <v>22</v>
      </c>
      <c r="F342" s="233" t="s">
        <v>954</v>
      </c>
      <c r="G342" s="234"/>
      <c r="H342" s="234"/>
      <c r="I342" s="234"/>
      <c r="J342" s="231"/>
      <c r="K342" s="235">
        <v>1</v>
      </c>
      <c r="L342" s="231"/>
      <c r="M342" s="231"/>
      <c r="N342" s="231"/>
      <c r="O342" s="231"/>
      <c r="P342" s="231"/>
      <c r="Q342" s="231"/>
      <c r="R342" s="236"/>
      <c r="T342" s="237"/>
      <c r="U342" s="231"/>
      <c r="V342" s="231"/>
      <c r="W342" s="231"/>
      <c r="X342" s="231"/>
      <c r="Y342" s="231"/>
      <c r="Z342" s="231"/>
      <c r="AA342" s="238"/>
      <c r="AT342" s="239" t="s">
        <v>182</v>
      </c>
      <c r="AU342" s="239" t="s">
        <v>130</v>
      </c>
      <c r="AV342" s="10" t="s">
        <v>130</v>
      </c>
      <c r="AW342" s="10" t="s">
        <v>36</v>
      </c>
      <c r="AX342" s="10" t="s">
        <v>87</v>
      </c>
      <c r="AY342" s="239" t="s">
        <v>174</v>
      </c>
    </row>
    <row r="343" s="1" customFormat="1" ht="16.5" customHeight="1">
      <c r="B343" s="46"/>
      <c r="C343" s="219" t="s">
        <v>489</v>
      </c>
      <c r="D343" s="219" t="s">
        <v>175</v>
      </c>
      <c r="E343" s="220" t="s">
        <v>1186</v>
      </c>
      <c r="F343" s="221" t="s">
        <v>1187</v>
      </c>
      <c r="G343" s="221"/>
      <c r="H343" s="221"/>
      <c r="I343" s="221"/>
      <c r="J343" s="222" t="s">
        <v>244</v>
      </c>
      <c r="K343" s="223">
        <v>4</v>
      </c>
      <c r="L343" s="224">
        <v>0</v>
      </c>
      <c r="M343" s="225"/>
      <c r="N343" s="226">
        <f>ROUND(L343*K343,2)</f>
        <v>0</v>
      </c>
      <c r="O343" s="226"/>
      <c r="P343" s="226"/>
      <c r="Q343" s="226"/>
      <c r="R343" s="48"/>
      <c r="T343" s="227" t="s">
        <v>22</v>
      </c>
      <c r="U343" s="56" t="s">
        <v>44</v>
      </c>
      <c r="V343" s="47"/>
      <c r="W343" s="228">
        <f>V343*K343</f>
        <v>0</v>
      </c>
      <c r="X343" s="228">
        <v>0</v>
      </c>
      <c r="Y343" s="228">
        <f>X343*K343</f>
        <v>0</v>
      </c>
      <c r="Z343" s="228">
        <v>0</v>
      </c>
      <c r="AA343" s="229">
        <f>Z343*K343</f>
        <v>0</v>
      </c>
      <c r="AR343" s="22" t="s">
        <v>469</v>
      </c>
      <c r="AT343" s="22" t="s">
        <v>175</v>
      </c>
      <c r="AU343" s="22" t="s">
        <v>130</v>
      </c>
      <c r="AY343" s="22" t="s">
        <v>174</v>
      </c>
      <c r="BE343" s="142">
        <f>IF(U343="základní",N343,0)</f>
        <v>0</v>
      </c>
      <c r="BF343" s="142">
        <f>IF(U343="snížená",N343,0)</f>
        <v>0</v>
      </c>
      <c r="BG343" s="142">
        <f>IF(U343="zákl. přenesená",N343,0)</f>
        <v>0</v>
      </c>
      <c r="BH343" s="142">
        <f>IF(U343="sníž. přenesená",N343,0)</f>
        <v>0</v>
      </c>
      <c r="BI343" s="142">
        <f>IF(U343="nulová",N343,0)</f>
        <v>0</v>
      </c>
      <c r="BJ343" s="22" t="s">
        <v>87</v>
      </c>
      <c r="BK343" s="142">
        <f>ROUND(L343*K343,2)</f>
        <v>0</v>
      </c>
      <c r="BL343" s="22" t="s">
        <v>469</v>
      </c>
      <c r="BM343" s="22" t="s">
        <v>1188</v>
      </c>
    </row>
    <row r="344" s="10" customFormat="1" ht="16.5" customHeight="1">
      <c r="B344" s="230"/>
      <c r="C344" s="231"/>
      <c r="D344" s="231"/>
      <c r="E344" s="232" t="s">
        <v>22</v>
      </c>
      <c r="F344" s="233" t="s">
        <v>954</v>
      </c>
      <c r="G344" s="234"/>
      <c r="H344" s="234"/>
      <c r="I344" s="234"/>
      <c r="J344" s="231"/>
      <c r="K344" s="235">
        <v>1</v>
      </c>
      <c r="L344" s="231"/>
      <c r="M344" s="231"/>
      <c r="N344" s="231"/>
      <c r="O344" s="231"/>
      <c r="P344" s="231"/>
      <c r="Q344" s="231"/>
      <c r="R344" s="236"/>
      <c r="T344" s="237"/>
      <c r="U344" s="231"/>
      <c r="V344" s="231"/>
      <c r="W344" s="231"/>
      <c r="X344" s="231"/>
      <c r="Y344" s="231"/>
      <c r="Z344" s="231"/>
      <c r="AA344" s="238"/>
      <c r="AT344" s="239" t="s">
        <v>182</v>
      </c>
      <c r="AU344" s="239" t="s">
        <v>130</v>
      </c>
      <c r="AV344" s="10" t="s">
        <v>130</v>
      </c>
      <c r="AW344" s="10" t="s">
        <v>36</v>
      </c>
      <c r="AX344" s="10" t="s">
        <v>79</v>
      </c>
      <c r="AY344" s="239" t="s">
        <v>174</v>
      </c>
    </row>
    <row r="345" s="10" customFormat="1" ht="16.5" customHeight="1">
      <c r="B345" s="230"/>
      <c r="C345" s="231"/>
      <c r="D345" s="231"/>
      <c r="E345" s="232" t="s">
        <v>22</v>
      </c>
      <c r="F345" s="240" t="s">
        <v>960</v>
      </c>
      <c r="G345" s="231"/>
      <c r="H345" s="231"/>
      <c r="I345" s="231"/>
      <c r="J345" s="231"/>
      <c r="K345" s="235">
        <v>1</v>
      </c>
      <c r="L345" s="231"/>
      <c r="M345" s="231"/>
      <c r="N345" s="231"/>
      <c r="O345" s="231"/>
      <c r="P345" s="231"/>
      <c r="Q345" s="231"/>
      <c r="R345" s="236"/>
      <c r="T345" s="237"/>
      <c r="U345" s="231"/>
      <c r="V345" s="231"/>
      <c r="W345" s="231"/>
      <c r="X345" s="231"/>
      <c r="Y345" s="231"/>
      <c r="Z345" s="231"/>
      <c r="AA345" s="238"/>
      <c r="AT345" s="239" t="s">
        <v>182</v>
      </c>
      <c r="AU345" s="239" t="s">
        <v>130</v>
      </c>
      <c r="AV345" s="10" t="s">
        <v>130</v>
      </c>
      <c r="AW345" s="10" t="s">
        <v>36</v>
      </c>
      <c r="AX345" s="10" t="s">
        <v>79</v>
      </c>
      <c r="AY345" s="239" t="s">
        <v>174</v>
      </c>
    </row>
    <row r="346" s="10" customFormat="1" ht="16.5" customHeight="1">
      <c r="B346" s="230"/>
      <c r="C346" s="231"/>
      <c r="D346" s="231"/>
      <c r="E346" s="232" t="s">
        <v>22</v>
      </c>
      <c r="F346" s="240" t="s">
        <v>955</v>
      </c>
      <c r="G346" s="231"/>
      <c r="H346" s="231"/>
      <c r="I346" s="231"/>
      <c r="J346" s="231"/>
      <c r="K346" s="235">
        <v>1</v>
      </c>
      <c r="L346" s="231"/>
      <c r="M346" s="231"/>
      <c r="N346" s="231"/>
      <c r="O346" s="231"/>
      <c r="P346" s="231"/>
      <c r="Q346" s="231"/>
      <c r="R346" s="236"/>
      <c r="T346" s="237"/>
      <c r="U346" s="231"/>
      <c r="V346" s="231"/>
      <c r="W346" s="231"/>
      <c r="X346" s="231"/>
      <c r="Y346" s="231"/>
      <c r="Z346" s="231"/>
      <c r="AA346" s="238"/>
      <c r="AT346" s="239" t="s">
        <v>182</v>
      </c>
      <c r="AU346" s="239" t="s">
        <v>130</v>
      </c>
      <c r="AV346" s="10" t="s">
        <v>130</v>
      </c>
      <c r="AW346" s="10" t="s">
        <v>36</v>
      </c>
      <c r="AX346" s="10" t="s">
        <v>79</v>
      </c>
      <c r="AY346" s="239" t="s">
        <v>174</v>
      </c>
    </row>
    <row r="347" s="10" customFormat="1" ht="16.5" customHeight="1">
      <c r="B347" s="230"/>
      <c r="C347" s="231"/>
      <c r="D347" s="231"/>
      <c r="E347" s="232" t="s">
        <v>22</v>
      </c>
      <c r="F347" s="240" t="s">
        <v>956</v>
      </c>
      <c r="G347" s="231"/>
      <c r="H347" s="231"/>
      <c r="I347" s="231"/>
      <c r="J347" s="231"/>
      <c r="K347" s="235">
        <v>1</v>
      </c>
      <c r="L347" s="231"/>
      <c r="M347" s="231"/>
      <c r="N347" s="231"/>
      <c r="O347" s="231"/>
      <c r="P347" s="231"/>
      <c r="Q347" s="231"/>
      <c r="R347" s="236"/>
      <c r="T347" s="237"/>
      <c r="U347" s="231"/>
      <c r="V347" s="231"/>
      <c r="W347" s="231"/>
      <c r="X347" s="231"/>
      <c r="Y347" s="231"/>
      <c r="Z347" s="231"/>
      <c r="AA347" s="238"/>
      <c r="AT347" s="239" t="s">
        <v>182</v>
      </c>
      <c r="AU347" s="239" t="s">
        <v>130</v>
      </c>
      <c r="AV347" s="10" t="s">
        <v>130</v>
      </c>
      <c r="AW347" s="10" t="s">
        <v>36</v>
      </c>
      <c r="AX347" s="10" t="s">
        <v>79</v>
      </c>
      <c r="AY347" s="239" t="s">
        <v>174</v>
      </c>
    </row>
    <row r="348" s="1" customFormat="1" ht="25.5" customHeight="1">
      <c r="B348" s="46"/>
      <c r="C348" s="219" t="s">
        <v>495</v>
      </c>
      <c r="D348" s="219" t="s">
        <v>175</v>
      </c>
      <c r="E348" s="220" t="s">
        <v>1189</v>
      </c>
      <c r="F348" s="221" t="s">
        <v>1190</v>
      </c>
      <c r="G348" s="221"/>
      <c r="H348" s="221"/>
      <c r="I348" s="221"/>
      <c r="J348" s="222" t="s">
        <v>231</v>
      </c>
      <c r="K348" s="223">
        <v>5450</v>
      </c>
      <c r="L348" s="224">
        <v>0</v>
      </c>
      <c r="M348" s="225"/>
      <c r="N348" s="226">
        <f>ROUND(L348*K348,2)</f>
        <v>0</v>
      </c>
      <c r="O348" s="226"/>
      <c r="P348" s="226"/>
      <c r="Q348" s="226"/>
      <c r="R348" s="48"/>
      <c r="T348" s="227" t="s">
        <v>22</v>
      </c>
      <c r="U348" s="56" t="s">
        <v>44</v>
      </c>
      <c r="V348" s="47"/>
      <c r="W348" s="228">
        <f>V348*K348</f>
        <v>0</v>
      </c>
      <c r="X348" s="228">
        <v>0</v>
      </c>
      <c r="Y348" s="228">
        <f>X348*K348</f>
        <v>0</v>
      </c>
      <c r="Z348" s="228">
        <v>0</v>
      </c>
      <c r="AA348" s="229">
        <f>Z348*K348</f>
        <v>0</v>
      </c>
      <c r="AR348" s="22" t="s">
        <v>469</v>
      </c>
      <c r="AT348" s="22" t="s">
        <v>175</v>
      </c>
      <c r="AU348" s="22" t="s">
        <v>130</v>
      </c>
      <c r="AY348" s="22" t="s">
        <v>174</v>
      </c>
      <c r="BE348" s="142">
        <f>IF(U348="základní",N348,0)</f>
        <v>0</v>
      </c>
      <c r="BF348" s="142">
        <f>IF(U348="snížená",N348,0)</f>
        <v>0</v>
      </c>
      <c r="BG348" s="142">
        <f>IF(U348="zákl. přenesená",N348,0)</f>
        <v>0</v>
      </c>
      <c r="BH348" s="142">
        <f>IF(U348="sníž. přenesená",N348,0)</f>
        <v>0</v>
      </c>
      <c r="BI348" s="142">
        <f>IF(U348="nulová",N348,0)</f>
        <v>0</v>
      </c>
      <c r="BJ348" s="22" t="s">
        <v>87</v>
      </c>
      <c r="BK348" s="142">
        <f>ROUND(L348*K348,2)</f>
        <v>0</v>
      </c>
      <c r="BL348" s="22" t="s">
        <v>469</v>
      </c>
      <c r="BM348" s="22" t="s">
        <v>1191</v>
      </c>
    </row>
    <row r="349" s="10" customFormat="1" ht="16.5" customHeight="1">
      <c r="B349" s="230"/>
      <c r="C349" s="231"/>
      <c r="D349" s="231"/>
      <c r="E349" s="232" t="s">
        <v>22</v>
      </c>
      <c r="F349" s="233" t="s">
        <v>1192</v>
      </c>
      <c r="G349" s="234"/>
      <c r="H349" s="234"/>
      <c r="I349" s="234"/>
      <c r="J349" s="231"/>
      <c r="K349" s="235">
        <v>100</v>
      </c>
      <c r="L349" s="231"/>
      <c r="M349" s="231"/>
      <c r="N349" s="231"/>
      <c r="O349" s="231"/>
      <c r="P349" s="231"/>
      <c r="Q349" s="231"/>
      <c r="R349" s="236"/>
      <c r="T349" s="237"/>
      <c r="U349" s="231"/>
      <c r="V349" s="231"/>
      <c r="W349" s="231"/>
      <c r="X349" s="231"/>
      <c r="Y349" s="231"/>
      <c r="Z349" s="231"/>
      <c r="AA349" s="238"/>
      <c r="AT349" s="239" t="s">
        <v>182</v>
      </c>
      <c r="AU349" s="239" t="s">
        <v>130</v>
      </c>
      <c r="AV349" s="10" t="s">
        <v>130</v>
      </c>
      <c r="AW349" s="10" t="s">
        <v>36</v>
      </c>
      <c r="AX349" s="10" t="s">
        <v>79</v>
      </c>
      <c r="AY349" s="239" t="s">
        <v>174</v>
      </c>
    </row>
    <row r="350" s="10" customFormat="1" ht="16.5" customHeight="1">
      <c r="B350" s="230"/>
      <c r="C350" s="231"/>
      <c r="D350" s="231"/>
      <c r="E350" s="232" t="s">
        <v>22</v>
      </c>
      <c r="F350" s="240" t="s">
        <v>1193</v>
      </c>
      <c r="G350" s="231"/>
      <c r="H350" s="231"/>
      <c r="I350" s="231"/>
      <c r="J350" s="231"/>
      <c r="K350" s="235">
        <v>750</v>
      </c>
      <c r="L350" s="231"/>
      <c r="M350" s="231"/>
      <c r="N350" s="231"/>
      <c r="O350" s="231"/>
      <c r="P350" s="231"/>
      <c r="Q350" s="231"/>
      <c r="R350" s="236"/>
      <c r="T350" s="237"/>
      <c r="U350" s="231"/>
      <c r="V350" s="231"/>
      <c r="W350" s="231"/>
      <c r="X350" s="231"/>
      <c r="Y350" s="231"/>
      <c r="Z350" s="231"/>
      <c r="AA350" s="238"/>
      <c r="AT350" s="239" t="s">
        <v>182</v>
      </c>
      <c r="AU350" s="239" t="s">
        <v>130</v>
      </c>
      <c r="AV350" s="10" t="s">
        <v>130</v>
      </c>
      <c r="AW350" s="10" t="s">
        <v>36</v>
      </c>
      <c r="AX350" s="10" t="s">
        <v>79</v>
      </c>
      <c r="AY350" s="239" t="s">
        <v>174</v>
      </c>
    </row>
    <row r="351" s="10" customFormat="1" ht="16.5" customHeight="1">
      <c r="B351" s="230"/>
      <c r="C351" s="231"/>
      <c r="D351" s="231"/>
      <c r="E351" s="232" t="s">
        <v>22</v>
      </c>
      <c r="F351" s="240" t="s">
        <v>1194</v>
      </c>
      <c r="G351" s="231"/>
      <c r="H351" s="231"/>
      <c r="I351" s="231"/>
      <c r="J351" s="231"/>
      <c r="K351" s="235">
        <v>1800</v>
      </c>
      <c r="L351" s="231"/>
      <c r="M351" s="231"/>
      <c r="N351" s="231"/>
      <c r="O351" s="231"/>
      <c r="P351" s="231"/>
      <c r="Q351" s="231"/>
      <c r="R351" s="236"/>
      <c r="T351" s="237"/>
      <c r="U351" s="231"/>
      <c r="V351" s="231"/>
      <c r="W351" s="231"/>
      <c r="X351" s="231"/>
      <c r="Y351" s="231"/>
      <c r="Z351" s="231"/>
      <c r="AA351" s="238"/>
      <c r="AT351" s="239" t="s">
        <v>182</v>
      </c>
      <c r="AU351" s="239" t="s">
        <v>130</v>
      </c>
      <c r="AV351" s="10" t="s">
        <v>130</v>
      </c>
      <c r="AW351" s="10" t="s">
        <v>36</v>
      </c>
      <c r="AX351" s="10" t="s">
        <v>79</v>
      </c>
      <c r="AY351" s="239" t="s">
        <v>174</v>
      </c>
    </row>
    <row r="352" s="10" customFormat="1" ht="16.5" customHeight="1">
      <c r="B352" s="230"/>
      <c r="C352" s="231"/>
      <c r="D352" s="231"/>
      <c r="E352" s="232" t="s">
        <v>22</v>
      </c>
      <c r="F352" s="240" t="s">
        <v>1195</v>
      </c>
      <c r="G352" s="231"/>
      <c r="H352" s="231"/>
      <c r="I352" s="231"/>
      <c r="J352" s="231"/>
      <c r="K352" s="235">
        <v>1500</v>
      </c>
      <c r="L352" s="231"/>
      <c r="M352" s="231"/>
      <c r="N352" s="231"/>
      <c r="O352" s="231"/>
      <c r="P352" s="231"/>
      <c r="Q352" s="231"/>
      <c r="R352" s="236"/>
      <c r="T352" s="237"/>
      <c r="U352" s="231"/>
      <c r="V352" s="231"/>
      <c r="W352" s="231"/>
      <c r="X352" s="231"/>
      <c r="Y352" s="231"/>
      <c r="Z352" s="231"/>
      <c r="AA352" s="238"/>
      <c r="AT352" s="239" t="s">
        <v>182</v>
      </c>
      <c r="AU352" s="239" t="s">
        <v>130</v>
      </c>
      <c r="AV352" s="10" t="s">
        <v>130</v>
      </c>
      <c r="AW352" s="10" t="s">
        <v>36</v>
      </c>
      <c r="AX352" s="10" t="s">
        <v>79</v>
      </c>
      <c r="AY352" s="239" t="s">
        <v>174</v>
      </c>
    </row>
    <row r="353" s="10" customFormat="1" ht="16.5" customHeight="1">
      <c r="B353" s="230"/>
      <c r="C353" s="231"/>
      <c r="D353" s="231"/>
      <c r="E353" s="232" t="s">
        <v>22</v>
      </c>
      <c r="F353" s="240" t="s">
        <v>1196</v>
      </c>
      <c r="G353" s="231"/>
      <c r="H353" s="231"/>
      <c r="I353" s="231"/>
      <c r="J353" s="231"/>
      <c r="K353" s="235">
        <v>1300</v>
      </c>
      <c r="L353" s="231"/>
      <c r="M353" s="231"/>
      <c r="N353" s="231"/>
      <c r="O353" s="231"/>
      <c r="P353" s="231"/>
      <c r="Q353" s="231"/>
      <c r="R353" s="236"/>
      <c r="T353" s="237"/>
      <c r="U353" s="231"/>
      <c r="V353" s="231"/>
      <c r="W353" s="231"/>
      <c r="X353" s="231"/>
      <c r="Y353" s="231"/>
      <c r="Z353" s="231"/>
      <c r="AA353" s="238"/>
      <c r="AT353" s="239" t="s">
        <v>182</v>
      </c>
      <c r="AU353" s="239" t="s">
        <v>130</v>
      </c>
      <c r="AV353" s="10" t="s">
        <v>130</v>
      </c>
      <c r="AW353" s="10" t="s">
        <v>36</v>
      </c>
      <c r="AX353" s="10" t="s">
        <v>79</v>
      </c>
      <c r="AY353" s="239" t="s">
        <v>174</v>
      </c>
    </row>
    <row r="354" s="1" customFormat="1" ht="16.5" customHeight="1">
      <c r="B354" s="46"/>
      <c r="C354" s="245" t="s">
        <v>499</v>
      </c>
      <c r="D354" s="245" t="s">
        <v>235</v>
      </c>
      <c r="E354" s="246" t="s">
        <v>1197</v>
      </c>
      <c r="F354" s="247" t="s">
        <v>1198</v>
      </c>
      <c r="G354" s="247"/>
      <c r="H354" s="247"/>
      <c r="I354" s="247"/>
      <c r="J354" s="248" t="s">
        <v>231</v>
      </c>
      <c r="K354" s="249">
        <v>2415</v>
      </c>
      <c r="L354" s="250">
        <v>0</v>
      </c>
      <c r="M354" s="251"/>
      <c r="N354" s="252">
        <f>ROUND(L354*K354,2)</f>
        <v>0</v>
      </c>
      <c r="O354" s="226"/>
      <c r="P354" s="226"/>
      <c r="Q354" s="226"/>
      <c r="R354" s="48"/>
      <c r="T354" s="227" t="s">
        <v>22</v>
      </c>
      <c r="U354" s="56" t="s">
        <v>44</v>
      </c>
      <c r="V354" s="47"/>
      <c r="W354" s="228">
        <f>V354*K354</f>
        <v>0</v>
      </c>
      <c r="X354" s="228">
        <v>0.00012</v>
      </c>
      <c r="Y354" s="228">
        <f>X354*K354</f>
        <v>0.2898</v>
      </c>
      <c r="Z354" s="228">
        <v>0</v>
      </c>
      <c r="AA354" s="229">
        <f>Z354*K354</f>
        <v>0</v>
      </c>
      <c r="AR354" s="22" t="s">
        <v>1178</v>
      </c>
      <c r="AT354" s="22" t="s">
        <v>235</v>
      </c>
      <c r="AU354" s="22" t="s">
        <v>130</v>
      </c>
      <c r="AY354" s="22" t="s">
        <v>174</v>
      </c>
      <c r="BE354" s="142">
        <f>IF(U354="základní",N354,0)</f>
        <v>0</v>
      </c>
      <c r="BF354" s="142">
        <f>IF(U354="snížená",N354,0)</f>
        <v>0</v>
      </c>
      <c r="BG354" s="142">
        <f>IF(U354="zákl. přenesená",N354,0)</f>
        <v>0</v>
      </c>
      <c r="BH354" s="142">
        <f>IF(U354="sníž. přenesená",N354,0)</f>
        <v>0</v>
      </c>
      <c r="BI354" s="142">
        <f>IF(U354="nulová",N354,0)</f>
        <v>0</v>
      </c>
      <c r="BJ354" s="22" t="s">
        <v>87</v>
      </c>
      <c r="BK354" s="142">
        <f>ROUND(L354*K354,2)</f>
        <v>0</v>
      </c>
      <c r="BL354" s="22" t="s">
        <v>1178</v>
      </c>
      <c r="BM354" s="22" t="s">
        <v>1199</v>
      </c>
    </row>
    <row r="355" s="10" customFormat="1" ht="16.5" customHeight="1">
      <c r="B355" s="230"/>
      <c r="C355" s="231"/>
      <c r="D355" s="231"/>
      <c r="E355" s="232" t="s">
        <v>22</v>
      </c>
      <c r="F355" s="233" t="s">
        <v>1192</v>
      </c>
      <c r="G355" s="234"/>
      <c r="H355" s="234"/>
      <c r="I355" s="234"/>
      <c r="J355" s="231"/>
      <c r="K355" s="235">
        <v>100</v>
      </c>
      <c r="L355" s="231"/>
      <c r="M355" s="231"/>
      <c r="N355" s="231"/>
      <c r="O355" s="231"/>
      <c r="P355" s="231"/>
      <c r="Q355" s="231"/>
      <c r="R355" s="236"/>
      <c r="T355" s="237"/>
      <c r="U355" s="231"/>
      <c r="V355" s="231"/>
      <c r="W355" s="231"/>
      <c r="X355" s="231"/>
      <c r="Y355" s="231"/>
      <c r="Z355" s="231"/>
      <c r="AA355" s="238"/>
      <c r="AT355" s="239" t="s">
        <v>182</v>
      </c>
      <c r="AU355" s="239" t="s">
        <v>130</v>
      </c>
      <c r="AV355" s="10" t="s">
        <v>130</v>
      </c>
      <c r="AW355" s="10" t="s">
        <v>36</v>
      </c>
      <c r="AX355" s="10" t="s">
        <v>79</v>
      </c>
      <c r="AY355" s="239" t="s">
        <v>174</v>
      </c>
    </row>
    <row r="356" s="10" customFormat="1" ht="16.5" customHeight="1">
      <c r="B356" s="230"/>
      <c r="C356" s="231"/>
      <c r="D356" s="231"/>
      <c r="E356" s="232" t="s">
        <v>22</v>
      </c>
      <c r="F356" s="240" t="s">
        <v>1161</v>
      </c>
      <c r="G356" s="231"/>
      <c r="H356" s="231"/>
      <c r="I356" s="231"/>
      <c r="J356" s="231"/>
      <c r="K356" s="235">
        <v>200</v>
      </c>
      <c r="L356" s="231"/>
      <c r="M356" s="231"/>
      <c r="N356" s="231"/>
      <c r="O356" s="231"/>
      <c r="P356" s="231"/>
      <c r="Q356" s="231"/>
      <c r="R356" s="236"/>
      <c r="T356" s="237"/>
      <c r="U356" s="231"/>
      <c r="V356" s="231"/>
      <c r="W356" s="231"/>
      <c r="X356" s="231"/>
      <c r="Y356" s="231"/>
      <c r="Z356" s="231"/>
      <c r="AA356" s="238"/>
      <c r="AT356" s="239" t="s">
        <v>182</v>
      </c>
      <c r="AU356" s="239" t="s">
        <v>130</v>
      </c>
      <c r="AV356" s="10" t="s">
        <v>130</v>
      </c>
      <c r="AW356" s="10" t="s">
        <v>36</v>
      </c>
      <c r="AX356" s="10" t="s">
        <v>79</v>
      </c>
      <c r="AY356" s="239" t="s">
        <v>174</v>
      </c>
    </row>
    <row r="357" s="10" customFormat="1" ht="16.5" customHeight="1">
      <c r="B357" s="230"/>
      <c r="C357" s="231"/>
      <c r="D357" s="231"/>
      <c r="E357" s="232" t="s">
        <v>22</v>
      </c>
      <c r="F357" s="240" t="s">
        <v>1200</v>
      </c>
      <c r="G357" s="231"/>
      <c r="H357" s="231"/>
      <c r="I357" s="231"/>
      <c r="J357" s="231"/>
      <c r="K357" s="235">
        <v>700</v>
      </c>
      <c r="L357" s="231"/>
      <c r="M357" s="231"/>
      <c r="N357" s="231"/>
      <c r="O357" s="231"/>
      <c r="P357" s="231"/>
      <c r="Q357" s="231"/>
      <c r="R357" s="236"/>
      <c r="T357" s="237"/>
      <c r="U357" s="231"/>
      <c r="V357" s="231"/>
      <c r="W357" s="231"/>
      <c r="X357" s="231"/>
      <c r="Y357" s="231"/>
      <c r="Z357" s="231"/>
      <c r="AA357" s="238"/>
      <c r="AT357" s="239" t="s">
        <v>182</v>
      </c>
      <c r="AU357" s="239" t="s">
        <v>130</v>
      </c>
      <c r="AV357" s="10" t="s">
        <v>130</v>
      </c>
      <c r="AW357" s="10" t="s">
        <v>36</v>
      </c>
      <c r="AX357" s="10" t="s">
        <v>79</v>
      </c>
      <c r="AY357" s="239" t="s">
        <v>174</v>
      </c>
    </row>
    <row r="358" s="10" customFormat="1" ht="16.5" customHeight="1">
      <c r="B358" s="230"/>
      <c r="C358" s="231"/>
      <c r="D358" s="231"/>
      <c r="E358" s="232" t="s">
        <v>22</v>
      </c>
      <c r="F358" s="240" t="s">
        <v>1201</v>
      </c>
      <c r="G358" s="231"/>
      <c r="H358" s="231"/>
      <c r="I358" s="231"/>
      <c r="J358" s="231"/>
      <c r="K358" s="235">
        <v>600</v>
      </c>
      <c r="L358" s="231"/>
      <c r="M358" s="231"/>
      <c r="N358" s="231"/>
      <c r="O358" s="231"/>
      <c r="P358" s="231"/>
      <c r="Q358" s="231"/>
      <c r="R358" s="236"/>
      <c r="T358" s="237"/>
      <c r="U358" s="231"/>
      <c r="V358" s="231"/>
      <c r="W358" s="231"/>
      <c r="X358" s="231"/>
      <c r="Y358" s="231"/>
      <c r="Z358" s="231"/>
      <c r="AA358" s="238"/>
      <c r="AT358" s="239" t="s">
        <v>182</v>
      </c>
      <c r="AU358" s="239" t="s">
        <v>130</v>
      </c>
      <c r="AV358" s="10" t="s">
        <v>130</v>
      </c>
      <c r="AW358" s="10" t="s">
        <v>36</v>
      </c>
      <c r="AX358" s="10" t="s">
        <v>79</v>
      </c>
      <c r="AY358" s="239" t="s">
        <v>174</v>
      </c>
    </row>
    <row r="359" s="10" customFormat="1" ht="16.5" customHeight="1">
      <c r="B359" s="230"/>
      <c r="C359" s="231"/>
      <c r="D359" s="231"/>
      <c r="E359" s="232" t="s">
        <v>22</v>
      </c>
      <c r="F359" s="240" t="s">
        <v>1202</v>
      </c>
      <c r="G359" s="231"/>
      <c r="H359" s="231"/>
      <c r="I359" s="231"/>
      <c r="J359" s="231"/>
      <c r="K359" s="235">
        <v>500</v>
      </c>
      <c r="L359" s="231"/>
      <c r="M359" s="231"/>
      <c r="N359" s="231"/>
      <c r="O359" s="231"/>
      <c r="P359" s="231"/>
      <c r="Q359" s="231"/>
      <c r="R359" s="236"/>
      <c r="T359" s="237"/>
      <c r="U359" s="231"/>
      <c r="V359" s="231"/>
      <c r="W359" s="231"/>
      <c r="X359" s="231"/>
      <c r="Y359" s="231"/>
      <c r="Z359" s="231"/>
      <c r="AA359" s="238"/>
      <c r="AT359" s="239" t="s">
        <v>182</v>
      </c>
      <c r="AU359" s="239" t="s">
        <v>130</v>
      </c>
      <c r="AV359" s="10" t="s">
        <v>130</v>
      </c>
      <c r="AW359" s="10" t="s">
        <v>36</v>
      </c>
      <c r="AX359" s="10" t="s">
        <v>79</v>
      </c>
      <c r="AY359" s="239" t="s">
        <v>174</v>
      </c>
    </row>
    <row r="360" s="1" customFormat="1" ht="16.5" customHeight="1">
      <c r="B360" s="46"/>
      <c r="C360" s="245" t="s">
        <v>505</v>
      </c>
      <c r="D360" s="245" t="s">
        <v>235</v>
      </c>
      <c r="E360" s="246" t="s">
        <v>1203</v>
      </c>
      <c r="F360" s="247" t="s">
        <v>1204</v>
      </c>
      <c r="G360" s="247"/>
      <c r="H360" s="247"/>
      <c r="I360" s="247"/>
      <c r="J360" s="248" t="s">
        <v>231</v>
      </c>
      <c r="K360" s="249">
        <v>2415</v>
      </c>
      <c r="L360" s="250">
        <v>0</v>
      </c>
      <c r="M360" s="251"/>
      <c r="N360" s="252">
        <f>ROUND(L360*K360,2)</f>
        <v>0</v>
      </c>
      <c r="O360" s="226"/>
      <c r="P360" s="226"/>
      <c r="Q360" s="226"/>
      <c r="R360" s="48"/>
      <c r="T360" s="227" t="s">
        <v>22</v>
      </c>
      <c r="U360" s="56" t="s">
        <v>44</v>
      </c>
      <c r="V360" s="47"/>
      <c r="W360" s="228">
        <f>V360*K360</f>
        <v>0</v>
      </c>
      <c r="X360" s="228">
        <v>0.00017000000000000001</v>
      </c>
      <c r="Y360" s="228">
        <f>X360*K360</f>
        <v>0.41055000000000003</v>
      </c>
      <c r="Z360" s="228">
        <v>0</v>
      </c>
      <c r="AA360" s="229">
        <f>Z360*K360</f>
        <v>0</v>
      </c>
      <c r="AR360" s="22" t="s">
        <v>1178</v>
      </c>
      <c r="AT360" s="22" t="s">
        <v>235</v>
      </c>
      <c r="AU360" s="22" t="s">
        <v>130</v>
      </c>
      <c r="AY360" s="22" t="s">
        <v>174</v>
      </c>
      <c r="BE360" s="142">
        <f>IF(U360="základní",N360,0)</f>
        <v>0</v>
      </c>
      <c r="BF360" s="142">
        <f>IF(U360="snížená",N360,0)</f>
        <v>0</v>
      </c>
      <c r="BG360" s="142">
        <f>IF(U360="zákl. přenesená",N360,0)</f>
        <v>0</v>
      </c>
      <c r="BH360" s="142">
        <f>IF(U360="sníž. přenesená",N360,0)</f>
        <v>0</v>
      </c>
      <c r="BI360" s="142">
        <f>IF(U360="nulová",N360,0)</f>
        <v>0</v>
      </c>
      <c r="BJ360" s="22" t="s">
        <v>87</v>
      </c>
      <c r="BK360" s="142">
        <f>ROUND(L360*K360,2)</f>
        <v>0</v>
      </c>
      <c r="BL360" s="22" t="s">
        <v>1178</v>
      </c>
      <c r="BM360" s="22" t="s">
        <v>1205</v>
      </c>
    </row>
    <row r="361" s="10" customFormat="1" ht="16.5" customHeight="1">
      <c r="B361" s="230"/>
      <c r="C361" s="231"/>
      <c r="D361" s="231"/>
      <c r="E361" s="232" t="s">
        <v>22</v>
      </c>
      <c r="F361" s="233" t="s">
        <v>1206</v>
      </c>
      <c r="G361" s="234"/>
      <c r="H361" s="234"/>
      <c r="I361" s="234"/>
      <c r="J361" s="231"/>
      <c r="K361" s="235">
        <v>300</v>
      </c>
      <c r="L361" s="231"/>
      <c r="M361" s="231"/>
      <c r="N361" s="231"/>
      <c r="O361" s="231"/>
      <c r="P361" s="231"/>
      <c r="Q361" s="231"/>
      <c r="R361" s="236"/>
      <c r="T361" s="237"/>
      <c r="U361" s="231"/>
      <c r="V361" s="231"/>
      <c r="W361" s="231"/>
      <c r="X361" s="231"/>
      <c r="Y361" s="231"/>
      <c r="Z361" s="231"/>
      <c r="AA361" s="238"/>
      <c r="AT361" s="239" t="s">
        <v>182</v>
      </c>
      <c r="AU361" s="239" t="s">
        <v>130</v>
      </c>
      <c r="AV361" s="10" t="s">
        <v>130</v>
      </c>
      <c r="AW361" s="10" t="s">
        <v>36</v>
      </c>
      <c r="AX361" s="10" t="s">
        <v>79</v>
      </c>
      <c r="AY361" s="239" t="s">
        <v>174</v>
      </c>
    </row>
    <row r="362" s="10" customFormat="1" ht="16.5" customHeight="1">
      <c r="B362" s="230"/>
      <c r="C362" s="231"/>
      <c r="D362" s="231"/>
      <c r="E362" s="232" t="s">
        <v>22</v>
      </c>
      <c r="F362" s="240" t="s">
        <v>1200</v>
      </c>
      <c r="G362" s="231"/>
      <c r="H362" s="231"/>
      <c r="I362" s="231"/>
      <c r="J362" s="231"/>
      <c r="K362" s="235">
        <v>700</v>
      </c>
      <c r="L362" s="231"/>
      <c r="M362" s="231"/>
      <c r="N362" s="231"/>
      <c r="O362" s="231"/>
      <c r="P362" s="231"/>
      <c r="Q362" s="231"/>
      <c r="R362" s="236"/>
      <c r="T362" s="237"/>
      <c r="U362" s="231"/>
      <c r="V362" s="231"/>
      <c r="W362" s="231"/>
      <c r="X362" s="231"/>
      <c r="Y362" s="231"/>
      <c r="Z362" s="231"/>
      <c r="AA362" s="238"/>
      <c r="AT362" s="239" t="s">
        <v>182</v>
      </c>
      <c r="AU362" s="239" t="s">
        <v>130</v>
      </c>
      <c r="AV362" s="10" t="s">
        <v>130</v>
      </c>
      <c r="AW362" s="10" t="s">
        <v>36</v>
      </c>
      <c r="AX362" s="10" t="s">
        <v>79</v>
      </c>
      <c r="AY362" s="239" t="s">
        <v>174</v>
      </c>
    </row>
    <row r="363" s="10" customFormat="1" ht="16.5" customHeight="1">
      <c r="B363" s="230"/>
      <c r="C363" s="231"/>
      <c r="D363" s="231"/>
      <c r="E363" s="232" t="s">
        <v>22</v>
      </c>
      <c r="F363" s="240" t="s">
        <v>1201</v>
      </c>
      <c r="G363" s="231"/>
      <c r="H363" s="231"/>
      <c r="I363" s="231"/>
      <c r="J363" s="231"/>
      <c r="K363" s="235">
        <v>600</v>
      </c>
      <c r="L363" s="231"/>
      <c r="M363" s="231"/>
      <c r="N363" s="231"/>
      <c r="O363" s="231"/>
      <c r="P363" s="231"/>
      <c r="Q363" s="231"/>
      <c r="R363" s="236"/>
      <c r="T363" s="237"/>
      <c r="U363" s="231"/>
      <c r="V363" s="231"/>
      <c r="W363" s="231"/>
      <c r="X363" s="231"/>
      <c r="Y363" s="231"/>
      <c r="Z363" s="231"/>
      <c r="AA363" s="238"/>
      <c r="AT363" s="239" t="s">
        <v>182</v>
      </c>
      <c r="AU363" s="239" t="s">
        <v>130</v>
      </c>
      <c r="AV363" s="10" t="s">
        <v>130</v>
      </c>
      <c r="AW363" s="10" t="s">
        <v>36</v>
      </c>
      <c r="AX363" s="10" t="s">
        <v>79</v>
      </c>
      <c r="AY363" s="239" t="s">
        <v>174</v>
      </c>
    </row>
    <row r="364" s="10" customFormat="1" ht="16.5" customHeight="1">
      <c r="B364" s="230"/>
      <c r="C364" s="231"/>
      <c r="D364" s="231"/>
      <c r="E364" s="232" t="s">
        <v>22</v>
      </c>
      <c r="F364" s="240" t="s">
        <v>1202</v>
      </c>
      <c r="G364" s="231"/>
      <c r="H364" s="231"/>
      <c r="I364" s="231"/>
      <c r="J364" s="231"/>
      <c r="K364" s="235">
        <v>500</v>
      </c>
      <c r="L364" s="231"/>
      <c r="M364" s="231"/>
      <c r="N364" s="231"/>
      <c r="O364" s="231"/>
      <c r="P364" s="231"/>
      <c r="Q364" s="231"/>
      <c r="R364" s="236"/>
      <c r="T364" s="237"/>
      <c r="U364" s="231"/>
      <c r="V364" s="231"/>
      <c r="W364" s="231"/>
      <c r="X364" s="231"/>
      <c r="Y364" s="231"/>
      <c r="Z364" s="231"/>
      <c r="AA364" s="238"/>
      <c r="AT364" s="239" t="s">
        <v>182</v>
      </c>
      <c r="AU364" s="239" t="s">
        <v>130</v>
      </c>
      <c r="AV364" s="10" t="s">
        <v>130</v>
      </c>
      <c r="AW364" s="10" t="s">
        <v>36</v>
      </c>
      <c r="AX364" s="10" t="s">
        <v>79</v>
      </c>
      <c r="AY364" s="239" t="s">
        <v>174</v>
      </c>
    </row>
    <row r="365" s="1" customFormat="1" ht="16.5" customHeight="1">
      <c r="B365" s="46"/>
      <c r="C365" s="245" t="s">
        <v>509</v>
      </c>
      <c r="D365" s="245" t="s">
        <v>235</v>
      </c>
      <c r="E365" s="246" t="s">
        <v>1207</v>
      </c>
      <c r="F365" s="247" t="s">
        <v>1208</v>
      </c>
      <c r="G365" s="247"/>
      <c r="H365" s="247"/>
      <c r="I365" s="247"/>
      <c r="J365" s="248" t="s">
        <v>231</v>
      </c>
      <c r="K365" s="249">
        <v>747.5</v>
      </c>
      <c r="L365" s="250">
        <v>0</v>
      </c>
      <c r="M365" s="251"/>
      <c r="N365" s="252">
        <f>ROUND(L365*K365,2)</f>
        <v>0</v>
      </c>
      <c r="O365" s="226"/>
      <c r="P365" s="226"/>
      <c r="Q365" s="226"/>
      <c r="R365" s="48"/>
      <c r="T365" s="227" t="s">
        <v>22</v>
      </c>
      <c r="U365" s="56" t="s">
        <v>44</v>
      </c>
      <c r="V365" s="47"/>
      <c r="W365" s="228">
        <f>V365*K365</f>
        <v>0</v>
      </c>
      <c r="X365" s="228">
        <v>0.00023000000000000001</v>
      </c>
      <c r="Y365" s="228">
        <f>X365*K365</f>
        <v>0.17192499999999999</v>
      </c>
      <c r="Z365" s="228">
        <v>0</v>
      </c>
      <c r="AA365" s="229">
        <f>Z365*K365</f>
        <v>0</v>
      </c>
      <c r="AR365" s="22" t="s">
        <v>1178</v>
      </c>
      <c r="AT365" s="22" t="s">
        <v>235</v>
      </c>
      <c r="AU365" s="22" t="s">
        <v>130</v>
      </c>
      <c r="AY365" s="22" t="s">
        <v>174</v>
      </c>
      <c r="BE365" s="142">
        <f>IF(U365="základní",N365,0)</f>
        <v>0</v>
      </c>
      <c r="BF365" s="142">
        <f>IF(U365="snížená",N365,0)</f>
        <v>0</v>
      </c>
      <c r="BG365" s="142">
        <f>IF(U365="zákl. přenesená",N365,0)</f>
        <v>0</v>
      </c>
      <c r="BH365" s="142">
        <f>IF(U365="sníž. přenesená",N365,0)</f>
        <v>0</v>
      </c>
      <c r="BI365" s="142">
        <f>IF(U365="nulová",N365,0)</f>
        <v>0</v>
      </c>
      <c r="BJ365" s="22" t="s">
        <v>87</v>
      </c>
      <c r="BK365" s="142">
        <f>ROUND(L365*K365,2)</f>
        <v>0</v>
      </c>
      <c r="BL365" s="22" t="s">
        <v>1178</v>
      </c>
      <c r="BM365" s="22" t="s">
        <v>1209</v>
      </c>
    </row>
    <row r="366" s="10" customFormat="1" ht="16.5" customHeight="1">
      <c r="B366" s="230"/>
      <c r="C366" s="231"/>
      <c r="D366" s="231"/>
      <c r="E366" s="232" t="s">
        <v>22</v>
      </c>
      <c r="F366" s="233" t="s">
        <v>1210</v>
      </c>
      <c r="G366" s="234"/>
      <c r="H366" s="234"/>
      <c r="I366" s="234"/>
      <c r="J366" s="231"/>
      <c r="K366" s="235">
        <v>150</v>
      </c>
      <c r="L366" s="231"/>
      <c r="M366" s="231"/>
      <c r="N366" s="231"/>
      <c r="O366" s="231"/>
      <c r="P366" s="231"/>
      <c r="Q366" s="231"/>
      <c r="R366" s="236"/>
      <c r="T366" s="237"/>
      <c r="U366" s="231"/>
      <c r="V366" s="231"/>
      <c r="W366" s="231"/>
      <c r="X366" s="231"/>
      <c r="Y366" s="231"/>
      <c r="Z366" s="231"/>
      <c r="AA366" s="238"/>
      <c r="AT366" s="239" t="s">
        <v>182</v>
      </c>
      <c r="AU366" s="239" t="s">
        <v>130</v>
      </c>
      <c r="AV366" s="10" t="s">
        <v>130</v>
      </c>
      <c r="AW366" s="10" t="s">
        <v>36</v>
      </c>
      <c r="AX366" s="10" t="s">
        <v>79</v>
      </c>
      <c r="AY366" s="239" t="s">
        <v>174</v>
      </c>
    </row>
    <row r="367" s="10" customFormat="1" ht="16.5" customHeight="1">
      <c r="B367" s="230"/>
      <c r="C367" s="231"/>
      <c r="D367" s="231"/>
      <c r="E367" s="232" t="s">
        <v>22</v>
      </c>
      <c r="F367" s="240" t="s">
        <v>1162</v>
      </c>
      <c r="G367" s="231"/>
      <c r="H367" s="231"/>
      <c r="I367" s="231"/>
      <c r="J367" s="231"/>
      <c r="K367" s="235">
        <v>200</v>
      </c>
      <c r="L367" s="231"/>
      <c r="M367" s="231"/>
      <c r="N367" s="231"/>
      <c r="O367" s="231"/>
      <c r="P367" s="231"/>
      <c r="Q367" s="231"/>
      <c r="R367" s="236"/>
      <c r="T367" s="237"/>
      <c r="U367" s="231"/>
      <c r="V367" s="231"/>
      <c r="W367" s="231"/>
      <c r="X367" s="231"/>
      <c r="Y367" s="231"/>
      <c r="Z367" s="231"/>
      <c r="AA367" s="238"/>
      <c r="AT367" s="239" t="s">
        <v>182</v>
      </c>
      <c r="AU367" s="239" t="s">
        <v>130</v>
      </c>
      <c r="AV367" s="10" t="s">
        <v>130</v>
      </c>
      <c r="AW367" s="10" t="s">
        <v>36</v>
      </c>
      <c r="AX367" s="10" t="s">
        <v>79</v>
      </c>
      <c r="AY367" s="239" t="s">
        <v>174</v>
      </c>
    </row>
    <row r="368" s="10" customFormat="1" ht="16.5" customHeight="1">
      <c r="B368" s="230"/>
      <c r="C368" s="231"/>
      <c r="D368" s="231"/>
      <c r="E368" s="232" t="s">
        <v>22</v>
      </c>
      <c r="F368" s="240" t="s">
        <v>1211</v>
      </c>
      <c r="G368" s="231"/>
      <c r="H368" s="231"/>
      <c r="I368" s="231"/>
      <c r="J368" s="231"/>
      <c r="K368" s="235">
        <v>150</v>
      </c>
      <c r="L368" s="231"/>
      <c r="M368" s="231"/>
      <c r="N368" s="231"/>
      <c r="O368" s="231"/>
      <c r="P368" s="231"/>
      <c r="Q368" s="231"/>
      <c r="R368" s="236"/>
      <c r="T368" s="237"/>
      <c r="U368" s="231"/>
      <c r="V368" s="231"/>
      <c r="W368" s="231"/>
      <c r="X368" s="231"/>
      <c r="Y368" s="231"/>
      <c r="Z368" s="231"/>
      <c r="AA368" s="238"/>
      <c r="AT368" s="239" t="s">
        <v>182</v>
      </c>
      <c r="AU368" s="239" t="s">
        <v>130</v>
      </c>
      <c r="AV368" s="10" t="s">
        <v>130</v>
      </c>
      <c r="AW368" s="10" t="s">
        <v>36</v>
      </c>
      <c r="AX368" s="10" t="s">
        <v>79</v>
      </c>
      <c r="AY368" s="239" t="s">
        <v>174</v>
      </c>
    </row>
    <row r="369" s="10" customFormat="1" ht="16.5" customHeight="1">
      <c r="B369" s="230"/>
      <c r="C369" s="231"/>
      <c r="D369" s="231"/>
      <c r="E369" s="232" t="s">
        <v>22</v>
      </c>
      <c r="F369" s="240" t="s">
        <v>1212</v>
      </c>
      <c r="G369" s="231"/>
      <c r="H369" s="231"/>
      <c r="I369" s="231"/>
      <c r="J369" s="231"/>
      <c r="K369" s="235">
        <v>150</v>
      </c>
      <c r="L369" s="231"/>
      <c r="M369" s="231"/>
      <c r="N369" s="231"/>
      <c r="O369" s="231"/>
      <c r="P369" s="231"/>
      <c r="Q369" s="231"/>
      <c r="R369" s="236"/>
      <c r="T369" s="237"/>
      <c r="U369" s="231"/>
      <c r="V369" s="231"/>
      <c r="W369" s="231"/>
      <c r="X369" s="231"/>
      <c r="Y369" s="231"/>
      <c r="Z369" s="231"/>
      <c r="AA369" s="238"/>
      <c r="AT369" s="239" t="s">
        <v>182</v>
      </c>
      <c r="AU369" s="239" t="s">
        <v>130</v>
      </c>
      <c r="AV369" s="10" t="s">
        <v>130</v>
      </c>
      <c r="AW369" s="10" t="s">
        <v>36</v>
      </c>
      <c r="AX369" s="10" t="s">
        <v>79</v>
      </c>
      <c r="AY369" s="239" t="s">
        <v>174</v>
      </c>
    </row>
    <row r="370" s="1" customFormat="1" ht="16.5" customHeight="1">
      <c r="B370" s="46"/>
      <c r="C370" s="245" t="s">
        <v>513</v>
      </c>
      <c r="D370" s="245" t="s">
        <v>235</v>
      </c>
      <c r="E370" s="246" t="s">
        <v>1213</v>
      </c>
      <c r="F370" s="247" t="s">
        <v>1214</v>
      </c>
      <c r="G370" s="247"/>
      <c r="H370" s="247"/>
      <c r="I370" s="247"/>
      <c r="J370" s="248" t="s">
        <v>231</v>
      </c>
      <c r="K370" s="249">
        <v>690</v>
      </c>
      <c r="L370" s="250">
        <v>0</v>
      </c>
      <c r="M370" s="251"/>
      <c r="N370" s="252">
        <f>ROUND(L370*K370,2)</f>
        <v>0</v>
      </c>
      <c r="O370" s="226"/>
      <c r="P370" s="226"/>
      <c r="Q370" s="226"/>
      <c r="R370" s="48"/>
      <c r="T370" s="227" t="s">
        <v>22</v>
      </c>
      <c r="U370" s="56" t="s">
        <v>44</v>
      </c>
      <c r="V370" s="47"/>
      <c r="W370" s="228">
        <f>V370*K370</f>
        <v>0</v>
      </c>
      <c r="X370" s="228">
        <v>0.00035</v>
      </c>
      <c r="Y370" s="228">
        <f>X370*K370</f>
        <v>0.24149999999999999</v>
      </c>
      <c r="Z370" s="228">
        <v>0</v>
      </c>
      <c r="AA370" s="229">
        <f>Z370*K370</f>
        <v>0</v>
      </c>
      <c r="AR370" s="22" t="s">
        <v>1178</v>
      </c>
      <c r="AT370" s="22" t="s">
        <v>235</v>
      </c>
      <c r="AU370" s="22" t="s">
        <v>130</v>
      </c>
      <c r="AY370" s="22" t="s">
        <v>174</v>
      </c>
      <c r="BE370" s="142">
        <f>IF(U370="základní",N370,0)</f>
        <v>0</v>
      </c>
      <c r="BF370" s="142">
        <f>IF(U370="snížená",N370,0)</f>
        <v>0</v>
      </c>
      <c r="BG370" s="142">
        <f>IF(U370="zákl. přenesená",N370,0)</f>
        <v>0</v>
      </c>
      <c r="BH370" s="142">
        <f>IF(U370="sníž. přenesená",N370,0)</f>
        <v>0</v>
      </c>
      <c r="BI370" s="142">
        <f>IF(U370="nulová",N370,0)</f>
        <v>0</v>
      </c>
      <c r="BJ370" s="22" t="s">
        <v>87</v>
      </c>
      <c r="BK370" s="142">
        <f>ROUND(L370*K370,2)</f>
        <v>0</v>
      </c>
      <c r="BL370" s="22" t="s">
        <v>1178</v>
      </c>
      <c r="BM370" s="22" t="s">
        <v>1215</v>
      </c>
    </row>
    <row r="371" s="10" customFormat="1" ht="16.5" customHeight="1">
      <c r="B371" s="230"/>
      <c r="C371" s="231"/>
      <c r="D371" s="231"/>
      <c r="E371" s="232" t="s">
        <v>22</v>
      </c>
      <c r="F371" s="233" t="s">
        <v>1216</v>
      </c>
      <c r="G371" s="234"/>
      <c r="H371" s="234"/>
      <c r="I371" s="234"/>
      <c r="J371" s="231"/>
      <c r="K371" s="235">
        <v>100</v>
      </c>
      <c r="L371" s="231"/>
      <c r="M371" s="231"/>
      <c r="N371" s="231"/>
      <c r="O371" s="231"/>
      <c r="P371" s="231"/>
      <c r="Q371" s="231"/>
      <c r="R371" s="236"/>
      <c r="T371" s="237"/>
      <c r="U371" s="231"/>
      <c r="V371" s="231"/>
      <c r="W371" s="231"/>
      <c r="X371" s="231"/>
      <c r="Y371" s="231"/>
      <c r="Z371" s="231"/>
      <c r="AA371" s="238"/>
      <c r="AT371" s="239" t="s">
        <v>182</v>
      </c>
      <c r="AU371" s="239" t="s">
        <v>130</v>
      </c>
      <c r="AV371" s="10" t="s">
        <v>130</v>
      </c>
      <c r="AW371" s="10" t="s">
        <v>36</v>
      </c>
      <c r="AX371" s="10" t="s">
        <v>79</v>
      </c>
      <c r="AY371" s="239" t="s">
        <v>174</v>
      </c>
    </row>
    <row r="372" s="10" customFormat="1" ht="16.5" customHeight="1">
      <c r="B372" s="230"/>
      <c r="C372" s="231"/>
      <c r="D372" s="231"/>
      <c r="E372" s="232" t="s">
        <v>22</v>
      </c>
      <c r="F372" s="240" t="s">
        <v>1162</v>
      </c>
      <c r="G372" s="231"/>
      <c r="H372" s="231"/>
      <c r="I372" s="231"/>
      <c r="J372" s="231"/>
      <c r="K372" s="235">
        <v>200</v>
      </c>
      <c r="L372" s="231"/>
      <c r="M372" s="231"/>
      <c r="N372" s="231"/>
      <c r="O372" s="231"/>
      <c r="P372" s="231"/>
      <c r="Q372" s="231"/>
      <c r="R372" s="236"/>
      <c r="T372" s="237"/>
      <c r="U372" s="231"/>
      <c r="V372" s="231"/>
      <c r="W372" s="231"/>
      <c r="X372" s="231"/>
      <c r="Y372" s="231"/>
      <c r="Z372" s="231"/>
      <c r="AA372" s="238"/>
      <c r="AT372" s="239" t="s">
        <v>182</v>
      </c>
      <c r="AU372" s="239" t="s">
        <v>130</v>
      </c>
      <c r="AV372" s="10" t="s">
        <v>130</v>
      </c>
      <c r="AW372" s="10" t="s">
        <v>36</v>
      </c>
      <c r="AX372" s="10" t="s">
        <v>79</v>
      </c>
      <c r="AY372" s="239" t="s">
        <v>174</v>
      </c>
    </row>
    <row r="373" s="10" customFormat="1" ht="16.5" customHeight="1">
      <c r="B373" s="230"/>
      <c r="C373" s="231"/>
      <c r="D373" s="231"/>
      <c r="E373" s="232" t="s">
        <v>22</v>
      </c>
      <c r="F373" s="240" t="s">
        <v>1211</v>
      </c>
      <c r="G373" s="231"/>
      <c r="H373" s="231"/>
      <c r="I373" s="231"/>
      <c r="J373" s="231"/>
      <c r="K373" s="235">
        <v>150</v>
      </c>
      <c r="L373" s="231"/>
      <c r="M373" s="231"/>
      <c r="N373" s="231"/>
      <c r="O373" s="231"/>
      <c r="P373" s="231"/>
      <c r="Q373" s="231"/>
      <c r="R373" s="236"/>
      <c r="T373" s="237"/>
      <c r="U373" s="231"/>
      <c r="V373" s="231"/>
      <c r="W373" s="231"/>
      <c r="X373" s="231"/>
      <c r="Y373" s="231"/>
      <c r="Z373" s="231"/>
      <c r="AA373" s="238"/>
      <c r="AT373" s="239" t="s">
        <v>182</v>
      </c>
      <c r="AU373" s="239" t="s">
        <v>130</v>
      </c>
      <c r="AV373" s="10" t="s">
        <v>130</v>
      </c>
      <c r="AW373" s="10" t="s">
        <v>36</v>
      </c>
      <c r="AX373" s="10" t="s">
        <v>79</v>
      </c>
      <c r="AY373" s="239" t="s">
        <v>174</v>
      </c>
    </row>
    <row r="374" s="10" customFormat="1" ht="16.5" customHeight="1">
      <c r="B374" s="230"/>
      <c r="C374" s="231"/>
      <c r="D374" s="231"/>
      <c r="E374" s="232" t="s">
        <v>22</v>
      </c>
      <c r="F374" s="240" t="s">
        <v>1212</v>
      </c>
      <c r="G374" s="231"/>
      <c r="H374" s="231"/>
      <c r="I374" s="231"/>
      <c r="J374" s="231"/>
      <c r="K374" s="235">
        <v>150</v>
      </c>
      <c r="L374" s="231"/>
      <c r="M374" s="231"/>
      <c r="N374" s="231"/>
      <c r="O374" s="231"/>
      <c r="P374" s="231"/>
      <c r="Q374" s="231"/>
      <c r="R374" s="236"/>
      <c r="T374" s="237"/>
      <c r="U374" s="231"/>
      <c r="V374" s="231"/>
      <c r="W374" s="231"/>
      <c r="X374" s="231"/>
      <c r="Y374" s="231"/>
      <c r="Z374" s="231"/>
      <c r="AA374" s="238"/>
      <c r="AT374" s="239" t="s">
        <v>182</v>
      </c>
      <c r="AU374" s="239" t="s">
        <v>130</v>
      </c>
      <c r="AV374" s="10" t="s">
        <v>130</v>
      </c>
      <c r="AW374" s="10" t="s">
        <v>36</v>
      </c>
      <c r="AX374" s="10" t="s">
        <v>79</v>
      </c>
      <c r="AY374" s="239" t="s">
        <v>174</v>
      </c>
    </row>
    <row r="375" s="1" customFormat="1" ht="25.5" customHeight="1">
      <c r="B375" s="46"/>
      <c r="C375" s="219" t="s">
        <v>520</v>
      </c>
      <c r="D375" s="219" t="s">
        <v>175</v>
      </c>
      <c r="E375" s="220" t="s">
        <v>1217</v>
      </c>
      <c r="F375" s="221" t="s">
        <v>1218</v>
      </c>
      <c r="G375" s="221"/>
      <c r="H375" s="221"/>
      <c r="I375" s="221"/>
      <c r="J375" s="222" t="s">
        <v>231</v>
      </c>
      <c r="K375" s="223">
        <v>50</v>
      </c>
      <c r="L375" s="224">
        <v>0</v>
      </c>
      <c r="M375" s="225"/>
      <c r="N375" s="226">
        <f>ROUND(L375*K375,2)</f>
        <v>0</v>
      </c>
      <c r="O375" s="226"/>
      <c r="P375" s="226"/>
      <c r="Q375" s="226"/>
      <c r="R375" s="48"/>
      <c r="T375" s="227" t="s">
        <v>22</v>
      </c>
      <c r="U375" s="56" t="s">
        <v>44</v>
      </c>
      <c r="V375" s="47"/>
      <c r="W375" s="228">
        <f>V375*K375</f>
        <v>0</v>
      </c>
      <c r="X375" s="228">
        <v>0</v>
      </c>
      <c r="Y375" s="228">
        <f>X375*K375</f>
        <v>0</v>
      </c>
      <c r="Z375" s="228">
        <v>0</v>
      </c>
      <c r="AA375" s="229">
        <f>Z375*K375</f>
        <v>0</v>
      </c>
      <c r="AR375" s="22" t="s">
        <v>469</v>
      </c>
      <c r="AT375" s="22" t="s">
        <v>175</v>
      </c>
      <c r="AU375" s="22" t="s">
        <v>130</v>
      </c>
      <c r="AY375" s="22" t="s">
        <v>174</v>
      </c>
      <c r="BE375" s="142">
        <f>IF(U375="základní",N375,0)</f>
        <v>0</v>
      </c>
      <c r="BF375" s="142">
        <f>IF(U375="snížená",N375,0)</f>
        <v>0</v>
      </c>
      <c r="BG375" s="142">
        <f>IF(U375="zákl. přenesená",N375,0)</f>
        <v>0</v>
      </c>
      <c r="BH375" s="142">
        <f>IF(U375="sníž. přenesená",N375,0)</f>
        <v>0</v>
      </c>
      <c r="BI375" s="142">
        <f>IF(U375="nulová",N375,0)</f>
        <v>0</v>
      </c>
      <c r="BJ375" s="22" t="s">
        <v>87</v>
      </c>
      <c r="BK375" s="142">
        <f>ROUND(L375*K375,2)</f>
        <v>0</v>
      </c>
      <c r="BL375" s="22" t="s">
        <v>469</v>
      </c>
      <c r="BM375" s="22" t="s">
        <v>1219</v>
      </c>
    </row>
    <row r="376" s="10" customFormat="1" ht="16.5" customHeight="1">
      <c r="B376" s="230"/>
      <c r="C376" s="231"/>
      <c r="D376" s="231"/>
      <c r="E376" s="232" t="s">
        <v>22</v>
      </c>
      <c r="F376" s="233" t="s">
        <v>1220</v>
      </c>
      <c r="G376" s="234"/>
      <c r="H376" s="234"/>
      <c r="I376" s="234"/>
      <c r="J376" s="231"/>
      <c r="K376" s="235">
        <v>50</v>
      </c>
      <c r="L376" s="231"/>
      <c r="M376" s="231"/>
      <c r="N376" s="231"/>
      <c r="O376" s="231"/>
      <c r="P376" s="231"/>
      <c r="Q376" s="231"/>
      <c r="R376" s="236"/>
      <c r="T376" s="237"/>
      <c r="U376" s="231"/>
      <c r="V376" s="231"/>
      <c r="W376" s="231"/>
      <c r="X376" s="231"/>
      <c r="Y376" s="231"/>
      <c r="Z376" s="231"/>
      <c r="AA376" s="238"/>
      <c r="AT376" s="239" t="s">
        <v>182</v>
      </c>
      <c r="AU376" s="239" t="s">
        <v>130</v>
      </c>
      <c r="AV376" s="10" t="s">
        <v>130</v>
      </c>
      <c r="AW376" s="10" t="s">
        <v>36</v>
      </c>
      <c r="AX376" s="10" t="s">
        <v>87</v>
      </c>
      <c r="AY376" s="239" t="s">
        <v>174</v>
      </c>
    </row>
    <row r="377" s="1" customFormat="1" ht="16.5" customHeight="1">
      <c r="B377" s="46"/>
      <c r="C377" s="245" t="s">
        <v>524</v>
      </c>
      <c r="D377" s="245" t="s">
        <v>235</v>
      </c>
      <c r="E377" s="246" t="s">
        <v>1221</v>
      </c>
      <c r="F377" s="247" t="s">
        <v>1222</v>
      </c>
      <c r="G377" s="247"/>
      <c r="H377" s="247"/>
      <c r="I377" s="247"/>
      <c r="J377" s="248" t="s">
        <v>231</v>
      </c>
      <c r="K377" s="249">
        <v>57.5</v>
      </c>
      <c r="L377" s="250">
        <v>0</v>
      </c>
      <c r="M377" s="251"/>
      <c r="N377" s="252">
        <f>ROUND(L377*K377,2)</f>
        <v>0</v>
      </c>
      <c r="O377" s="226"/>
      <c r="P377" s="226"/>
      <c r="Q377" s="226"/>
      <c r="R377" s="48"/>
      <c r="T377" s="227" t="s">
        <v>22</v>
      </c>
      <c r="U377" s="56" t="s">
        <v>44</v>
      </c>
      <c r="V377" s="47"/>
      <c r="W377" s="228">
        <f>V377*K377</f>
        <v>0</v>
      </c>
      <c r="X377" s="228">
        <v>0.00063000000000000003</v>
      </c>
      <c r="Y377" s="228">
        <f>X377*K377</f>
        <v>0.036225</v>
      </c>
      <c r="Z377" s="228">
        <v>0</v>
      </c>
      <c r="AA377" s="229">
        <f>Z377*K377</f>
        <v>0</v>
      </c>
      <c r="AR377" s="22" t="s">
        <v>1178</v>
      </c>
      <c r="AT377" s="22" t="s">
        <v>235</v>
      </c>
      <c r="AU377" s="22" t="s">
        <v>130</v>
      </c>
      <c r="AY377" s="22" t="s">
        <v>174</v>
      </c>
      <c r="BE377" s="142">
        <f>IF(U377="základní",N377,0)</f>
        <v>0</v>
      </c>
      <c r="BF377" s="142">
        <f>IF(U377="snížená",N377,0)</f>
        <v>0</v>
      </c>
      <c r="BG377" s="142">
        <f>IF(U377="zákl. přenesená",N377,0)</f>
        <v>0</v>
      </c>
      <c r="BH377" s="142">
        <f>IF(U377="sníž. přenesená",N377,0)</f>
        <v>0</v>
      </c>
      <c r="BI377" s="142">
        <f>IF(U377="nulová",N377,0)</f>
        <v>0</v>
      </c>
      <c r="BJ377" s="22" t="s">
        <v>87</v>
      </c>
      <c r="BK377" s="142">
        <f>ROUND(L377*K377,2)</f>
        <v>0</v>
      </c>
      <c r="BL377" s="22" t="s">
        <v>1178</v>
      </c>
      <c r="BM377" s="22" t="s">
        <v>1223</v>
      </c>
    </row>
    <row r="378" s="10" customFormat="1" ht="16.5" customHeight="1">
      <c r="B378" s="230"/>
      <c r="C378" s="231"/>
      <c r="D378" s="231"/>
      <c r="E378" s="232" t="s">
        <v>22</v>
      </c>
      <c r="F378" s="233" t="s">
        <v>1220</v>
      </c>
      <c r="G378" s="234"/>
      <c r="H378" s="234"/>
      <c r="I378" s="234"/>
      <c r="J378" s="231"/>
      <c r="K378" s="235">
        <v>50</v>
      </c>
      <c r="L378" s="231"/>
      <c r="M378" s="231"/>
      <c r="N378" s="231"/>
      <c r="O378" s="231"/>
      <c r="P378" s="231"/>
      <c r="Q378" s="231"/>
      <c r="R378" s="236"/>
      <c r="T378" s="237"/>
      <c r="U378" s="231"/>
      <c r="V378" s="231"/>
      <c r="W378" s="231"/>
      <c r="X378" s="231"/>
      <c r="Y378" s="231"/>
      <c r="Z378" s="231"/>
      <c r="AA378" s="238"/>
      <c r="AT378" s="239" t="s">
        <v>182</v>
      </c>
      <c r="AU378" s="239" t="s">
        <v>130</v>
      </c>
      <c r="AV378" s="10" t="s">
        <v>130</v>
      </c>
      <c r="AW378" s="10" t="s">
        <v>36</v>
      </c>
      <c r="AX378" s="10" t="s">
        <v>87</v>
      </c>
      <c r="AY378" s="239" t="s">
        <v>174</v>
      </c>
    </row>
    <row r="379" s="1" customFormat="1" ht="25.5" customHeight="1">
      <c r="B379" s="46"/>
      <c r="C379" s="219" t="s">
        <v>528</v>
      </c>
      <c r="D379" s="219" t="s">
        <v>175</v>
      </c>
      <c r="E379" s="220" t="s">
        <v>1224</v>
      </c>
      <c r="F379" s="221" t="s">
        <v>1225</v>
      </c>
      <c r="G379" s="221"/>
      <c r="H379" s="221"/>
      <c r="I379" s="221"/>
      <c r="J379" s="222" t="s">
        <v>231</v>
      </c>
      <c r="K379" s="223">
        <v>350</v>
      </c>
      <c r="L379" s="224">
        <v>0</v>
      </c>
      <c r="M379" s="225"/>
      <c r="N379" s="226">
        <f>ROUND(L379*K379,2)</f>
        <v>0</v>
      </c>
      <c r="O379" s="226"/>
      <c r="P379" s="226"/>
      <c r="Q379" s="226"/>
      <c r="R379" s="48"/>
      <c r="T379" s="227" t="s">
        <v>22</v>
      </c>
      <c r="U379" s="56" t="s">
        <v>44</v>
      </c>
      <c r="V379" s="47"/>
      <c r="W379" s="228">
        <f>V379*K379</f>
        <v>0</v>
      </c>
      <c r="X379" s="228">
        <v>0</v>
      </c>
      <c r="Y379" s="228">
        <f>X379*K379</f>
        <v>0</v>
      </c>
      <c r="Z379" s="228">
        <v>0</v>
      </c>
      <c r="AA379" s="229">
        <f>Z379*K379</f>
        <v>0</v>
      </c>
      <c r="AR379" s="22" t="s">
        <v>469</v>
      </c>
      <c r="AT379" s="22" t="s">
        <v>175</v>
      </c>
      <c r="AU379" s="22" t="s">
        <v>130</v>
      </c>
      <c r="AY379" s="22" t="s">
        <v>174</v>
      </c>
      <c r="BE379" s="142">
        <f>IF(U379="základní",N379,0)</f>
        <v>0</v>
      </c>
      <c r="BF379" s="142">
        <f>IF(U379="snížená",N379,0)</f>
        <v>0</v>
      </c>
      <c r="BG379" s="142">
        <f>IF(U379="zákl. přenesená",N379,0)</f>
        <v>0</v>
      </c>
      <c r="BH379" s="142">
        <f>IF(U379="sníž. přenesená",N379,0)</f>
        <v>0</v>
      </c>
      <c r="BI379" s="142">
        <f>IF(U379="nulová",N379,0)</f>
        <v>0</v>
      </c>
      <c r="BJ379" s="22" t="s">
        <v>87</v>
      </c>
      <c r="BK379" s="142">
        <f>ROUND(L379*K379,2)</f>
        <v>0</v>
      </c>
      <c r="BL379" s="22" t="s">
        <v>469</v>
      </c>
      <c r="BM379" s="22" t="s">
        <v>1226</v>
      </c>
    </row>
    <row r="380" s="10" customFormat="1" ht="16.5" customHeight="1">
      <c r="B380" s="230"/>
      <c r="C380" s="231"/>
      <c r="D380" s="231"/>
      <c r="E380" s="232" t="s">
        <v>22</v>
      </c>
      <c r="F380" s="233" t="s">
        <v>1227</v>
      </c>
      <c r="G380" s="234"/>
      <c r="H380" s="234"/>
      <c r="I380" s="234"/>
      <c r="J380" s="231"/>
      <c r="K380" s="235">
        <v>50</v>
      </c>
      <c r="L380" s="231"/>
      <c r="M380" s="231"/>
      <c r="N380" s="231"/>
      <c r="O380" s="231"/>
      <c r="P380" s="231"/>
      <c r="Q380" s="231"/>
      <c r="R380" s="236"/>
      <c r="T380" s="237"/>
      <c r="U380" s="231"/>
      <c r="V380" s="231"/>
      <c r="W380" s="231"/>
      <c r="X380" s="231"/>
      <c r="Y380" s="231"/>
      <c r="Z380" s="231"/>
      <c r="AA380" s="238"/>
      <c r="AT380" s="239" t="s">
        <v>182</v>
      </c>
      <c r="AU380" s="239" t="s">
        <v>130</v>
      </c>
      <c r="AV380" s="10" t="s">
        <v>130</v>
      </c>
      <c r="AW380" s="10" t="s">
        <v>36</v>
      </c>
      <c r="AX380" s="10" t="s">
        <v>79</v>
      </c>
      <c r="AY380" s="239" t="s">
        <v>174</v>
      </c>
    </row>
    <row r="381" s="10" customFormat="1" ht="16.5" customHeight="1">
      <c r="B381" s="230"/>
      <c r="C381" s="231"/>
      <c r="D381" s="231"/>
      <c r="E381" s="232" t="s">
        <v>22</v>
      </c>
      <c r="F381" s="240" t="s">
        <v>1228</v>
      </c>
      <c r="G381" s="231"/>
      <c r="H381" s="231"/>
      <c r="I381" s="231"/>
      <c r="J381" s="231"/>
      <c r="K381" s="235">
        <v>100</v>
      </c>
      <c r="L381" s="231"/>
      <c r="M381" s="231"/>
      <c r="N381" s="231"/>
      <c r="O381" s="231"/>
      <c r="P381" s="231"/>
      <c r="Q381" s="231"/>
      <c r="R381" s="236"/>
      <c r="T381" s="237"/>
      <c r="U381" s="231"/>
      <c r="V381" s="231"/>
      <c r="W381" s="231"/>
      <c r="X381" s="231"/>
      <c r="Y381" s="231"/>
      <c r="Z381" s="231"/>
      <c r="AA381" s="238"/>
      <c r="AT381" s="239" t="s">
        <v>182</v>
      </c>
      <c r="AU381" s="239" t="s">
        <v>130</v>
      </c>
      <c r="AV381" s="10" t="s">
        <v>130</v>
      </c>
      <c r="AW381" s="10" t="s">
        <v>36</v>
      </c>
      <c r="AX381" s="10" t="s">
        <v>79</v>
      </c>
      <c r="AY381" s="239" t="s">
        <v>174</v>
      </c>
    </row>
    <row r="382" s="10" customFormat="1" ht="16.5" customHeight="1">
      <c r="B382" s="230"/>
      <c r="C382" s="231"/>
      <c r="D382" s="231"/>
      <c r="E382" s="232" t="s">
        <v>22</v>
      </c>
      <c r="F382" s="240" t="s">
        <v>1229</v>
      </c>
      <c r="G382" s="231"/>
      <c r="H382" s="231"/>
      <c r="I382" s="231"/>
      <c r="J382" s="231"/>
      <c r="K382" s="235">
        <v>100</v>
      </c>
      <c r="L382" s="231"/>
      <c r="M382" s="231"/>
      <c r="N382" s="231"/>
      <c r="O382" s="231"/>
      <c r="P382" s="231"/>
      <c r="Q382" s="231"/>
      <c r="R382" s="236"/>
      <c r="T382" s="237"/>
      <c r="U382" s="231"/>
      <c r="V382" s="231"/>
      <c r="W382" s="231"/>
      <c r="X382" s="231"/>
      <c r="Y382" s="231"/>
      <c r="Z382" s="231"/>
      <c r="AA382" s="238"/>
      <c r="AT382" s="239" t="s">
        <v>182</v>
      </c>
      <c r="AU382" s="239" t="s">
        <v>130</v>
      </c>
      <c r="AV382" s="10" t="s">
        <v>130</v>
      </c>
      <c r="AW382" s="10" t="s">
        <v>36</v>
      </c>
      <c r="AX382" s="10" t="s">
        <v>79</v>
      </c>
      <c r="AY382" s="239" t="s">
        <v>174</v>
      </c>
    </row>
    <row r="383" s="10" customFormat="1" ht="16.5" customHeight="1">
      <c r="B383" s="230"/>
      <c r="C383" s="231"/>
      <c r="D383" s="231"/>
      <c r="E383" s="232" t="s">
        <v>22</v>
      </c>
      <c r="F383" s="240" t="s">
        <v>1230</v>
      </c>
      <c r="G383" s="231"/>
      <c r="H383" s="231"/>
      <c r="I383" s="231"/>
      <c r="J383" s="231"/>
      <c r="K383" s="235">
        <v>100</v>
      </c>
      <c r="L383" s="231"/>
      <c r="M383" s="231"/>
      <c r="N383" s="231"/>
      <c r="O383" s="231"/>
      <c r="P383" s="231"/>
      <c r="Q383" s="231"/>
      <c r="R383" s="236"/>
      <c r="T383" s="237"/>
      <c r="U383" s="231"/>
      <c r="V383" s="231"/>
      <c r="W383" s="231"/>
      <c r="X383" s="231"/>
      <c r="Y383" s="231"/>
      <c r="Z383" s="231"/>
      <c r="AA383" s="238"/>
      <c r="AT383" s="239" t="s">
        <v>182</v>
      </c>
      <c r="AU383" s="239" t="s">
        <v>130</v>
      </c>
      <c r="AV383" s="10" t="s">
        <v>130</v>
      </c>
      <c r="AW383" s="10" t="s">
        <v>36</v>
      </c>
      <c r="AX383" s="10" t="s">
        <v>79</v>
      </c>
      <c r="AY383" s="239" t="s">
        <v>174</v>
      </c>
    </row>
    <row r="384" s="1" customFormat="1" ht="16.5" customHeight="1">
      <c r="B384" s="46"/>
      <c r="C384" s="245" t="s">
        <v>532</v>
      </c>
      <c r="D384" s="245" t="s">
        <v>235</v>
      </c>
      <c r="E384" s="246" t="s">
        <v>1231</v>
      </c>
      <c r="F384" s="247" t="s">
        <v>1232</v>
      </c>
      <c r="G384" s="247"/>
      <c r="H384" s="247"/>
      <c r="I384" s="247"/>
      <c r="J384" s="248" t="s">
        <v>231</v>
      </c>
      <c r="K384" s="249">
        <v>402.5</v>
      </c>
      <c r="L384" s="250">
        <v>0</v>
      </c>
      <c r="M384" s="251"/>
      <c r="N384" s="252">
        <f>ROUND(L384*K384,2)</f>
        <v>0</v>
      </c>
      <c r="O384" s="226"/>
      <c r="P384" s="226"/>
      <c r="Q384" s="226"/>
      <c r="R384" s="48"/>
      <c r="T384" s="227" t="s">
        <v>22</v>
      </c>
      <c r="U384" s="56" t="s">
        <v>44</v>
      </c>
      <c r="V384" s="47"/>
      <c r="W384" s="228">
        <f>V384*K384</f>
        <v>0</v>
      </c>
      <c r="X384" s="228">
        <v>0.00089999999999999998</v>
      </c>
      <c r="Y384" s="228">
        <f>X384*K384</f>
        <v>0.36225000000000002</v>
      </c>
      <c r="Z384" s="228">
        <v>0</v>
      </c>
      <c r="AA384" s="229">
        <f>Z384*K384</f>
        <v>0</v>
      </c>
      <c r="AR384" s="22" t="s">
        <v>1233</v>
      </c>
      <c r="AT384" s="22" t="s">
        <v>235</v>
      </c>
      <c r="AU384" s="22" t="s">
        <v>130</v>
      </c>
      <c r="AY384" s="22" t="s">
        <v>174</v>
      </c>
      <c r="BE384" s="142">
        <f>IF(U384="základní",N384,0)</f>
        <v>0</v>
      </c>
      <c r="BF384" s="142">
        <f>IF(U384="snížená",N384,0)</f>
        <v>0</v>
      </c>
      <c r="BG384" s="142">
        <f>IF(U384="zákl. přenesená",N384,0)</f>
        <v>0</v>
      </c>
      <c r="BH384" s="142">
        <f>IF(U384="sníž. přenesená",N384,0)</f>
        <v>0</v>
      </c>
      <c r="BI384" s="142">
        <f>IF(U384="nulová",N384,0)</f>
        <v>0</v>
      </c>
      <c r="BJ384" s="22" t="s">
        <v>87</v>
      </c>
      <c r="BK384" s="142">
        <f>ROUND(L384*K384,2)</f>
        <v>0</v>
      </c>
      <c r="BL384" s="22" t="s">
        <v>469</v>
      </c>
      <c r="BM384" s="22" t="s">
        <v>1234</v>
      </c>
    </row>
    <row r="385" s="10" customFormat="1" ht="16.5" customHeight="1">
      <c r="B385" s="230"/>
      <c r="C385" s="231"/>
      <c r="D385" s="231"/>
      <c r="E385" s="232" t="s">
        <v>22</v>
      </c>
      <c r="F385" s="233" t="s">
        <v>1235</v>
      </c>
      <c r="G385" s="234"/>
      <c r="H385" s="234"/>
      <c r="I385" s="234"/>
      <c r="J385" s="231"/>
      <c r="K385" s="235">
        <v>57.5</v>
      </c>
      <c r="L385" s="231"/>
      <c r="M385" s="231"/>
      <c r="N385" s="231"/>
      <c r="O385" s="231"/>
      <c r="P385" s="231"/>
      <c r="Q385" s="231"/>
      <c r="R385" s="236"/>
      <c r="T385" s="237"/>
      <c r="U385" s="231"/>
      <c r="V385" s="231"/>
      <c r="W385" s="231"/>
      <c r="X385" s="231"/>
      <c r="Y385" s="231"/>
      <c r="Z385" s="231"/>
      <c r="AA385" s="238"/>
      <c r="AT385" s="239" t="s">
        <v>182</v>
      </c>
      <c r="AU385" s="239" t="s">
        <v>130</v>
      </c>
      <c r="AV385" s="10" t="s">
        <v>130</v>
      </c>
      <c r="AW385" s="10" t="s">
        <v>36</v>
      </c>
      <c r="AX385" s="10" t="s">
        <v>79</v>
      </c>
      <c r="AY385" s="239" t="s">
        <v>174</v>
      </c>
    </row>
    <row r="386" s="10" customFormat="1" ht="16.5" customHeight="1">
      <c r="B386" s="230"/>
      <c r="C386" s="231"/>
      <c r="D386" s="231"/>
      <c r="E386" s="232" t="s">
        <v>22</v>
      </c>
      <c r="F386" s="240" t="s">
        <v>1236</v>
      </c>
      <c r="G386" s="231"/>
      <c r="H386" s="231"/>
      <c r="I386" s="231"/>
      <c r="J386" s="231"/>
      <c r="K386" s="235">
        <v>115</v>
      </c>
      <c r="L386" s="231"/>
      <c r="M386" s="231"/>
      <c r="N386" s="231"/>
      <c r="O386" s="231"/>
      <c r="P386" s="231"/>
      <c r="Q386" s="231"/>
      <c r="R386" s="236"/>
      <c r="T386" s="237"/>
      <c r="U386" s="231"/>
      <c r="V386" s="231"/>
      <c r="W386" s="231"/>
      <c r="X386" s="231"/>
      <c r="Y386" s="231"/>
      <c r="Z386" s="231"/>
      <c r="AA386" s="238"/>
      <c r="AT386" s="239" t="s">
        <v>182</v>
      </c>
      <c r="AU386" s="239" t="s">
        <v>130</v>
      </c>
      <c r="AV386" s="10" t="s">
        <v>130</v>
      </c>
      <c r="AW386" s="10" t="s">
        <v>36</v>
      </c>
      <c r="AX386" s="10" t="s">
        <v>79</v>
      </c>
      <c r="AY386" s="239" t="s">
        <v>174</v>
      </c>
    </row>
    <row r="387" s="10" customFormat="1" ht="16.5" customHeight="1">
      <c r="B387" s="230"/>
      <c r="C387" s="231"/>
      <c r="D387" s="231"/>
      <c r="E387" s="232" t="s">
        <v>22</v>
      </c>
      <c r="F387" s="240" t="s">
        <v>1237</v>
      </c>
      <c r="G387" s="231"/>
      <c r="H387" s="231"/>
      <c r="I387" s="231"/>
      <c r="J387" s="231"/>
      <c r="K387" s="235">
        <v>115</v>
      </c>
      <c r="L387" s="231"/>
      <c r="M387" s="231"/>
      <c r="N387" s="231"/>
      <c r="O387" s="231"/>
      <c r="P387" s="231"/>
      <c r="Q387" s="231"/>
      <c r="R387" s="236"/>
      <c r="T387" s="237"/>
      <c r="U387" s="231"/>
      <c r="V387" s="231"/>
      <c r="W387" s="231"/>
      <c r="X387" s="231"/>
      <c r="Y387" s="231"/>
      <c r="Z387" s="231"/>
      <c r="AA387" s="238"/>
      <c r="AT387" s="239" t="s">
        <v>182</v>
      </c>
      <c r="AU387" s="239" t="s">
        <v>130</v>
      </c>
      <c r="AV387" s="10" t="s">
        <v>130</v>
      </c>
      <c r="AW387" s="10" t="s">
        <v>36</v>
      </c>
      <c r="AX387" s="10" t="s">
        <v>79</v>
      </c>
      <c r="AY387" s="239" t="s">
        <v>174</v>
      </c>
    </row>
    <row r="388" s="10" customFormat="1" ht="16.5" customHeight="1">
      <c r="B388" s="230"/>
      <c r="C388" s="231"/>
      <c r="D388" s="231"/>
      <c r="E388" s="232" t="s">
        <v>22</v>
      </c>
      <c r="F388" s="240" t="s">
        <v>1238</v>
      </c>
      <c r="G388" s="231"/>
      <c r="H388" s="231"/>
      <c r="I388" s="231"/>
      <c r="J388" s="231"/>
      <c r="K388" s="235">
        <v>115</v>
      </c>
      <c r="L388" s="231"/>
      <c r="M388" s="231"/>
      <c r="N388" s="231"/>
      <c r="O388" s="231"/>
      <c r="P388" s="231"/>
      <c r="Q388" s="231"/>
      <c r="R388" s="236"/>
      <c r="T388" s="237"/>
      <c r="U388" s="231"/>
      <c r="V388" s="231"/>
      <c r="W388" s="231"/>
      <c r="X388" s="231"/>
      <c r="Y388" s="231"/>
      <c r="Z388" s="231"/>
      <c r="AA388" s="238"/>
      <c r="AT388" s="239" t="s">
        <v>182</v>
      </c>
      <c r="AU388" s="239" t="s">
        <v>130</v>
      </c>
      <c r="AV388" s="10" t="s">
        <v>130</v>
      </c>
      <c r="AW388" s="10" t="s">
        <v>36</v>
      </c>
      <c r="AX388" s="10" t="s">
        <v>79</v>
      </c>
      <c r="AY388" s="239" t="s">
        <v>174</v>
      </c>
    </row>
    <row r="389" s="1" customFormat="1" ht="16.5" customHeight="1">
      <c r="B389" s="46"/>
      <c r="C389" s="219" t="s">
        <v>1239</v>
      </c>
      <c r="D389" s="219" t="s">
        <v>175</v>
      </c>
      <c r="E389" s="220" t="s">
        <v>1240</v>
      </c>
      <c r="F389" s="221" t="s">
        <v>1241</v>
      </c>
      <c r="G389" s="221"/>
      <c r="H389" s="221"/>
      <c r="I389" s="221"/>
      <c r="J389" s="222" t="s">
        <v>231</v>
      </c>
      <c r="K389" s="223">
        <v>5850</v>
      </c>
      <c r="L389" s="224">
        <v>0</v>
      </c>
      <c r="M389" s="225"/>
      <c r="N389" s="226">
        <f>ROUND(L389*K389,2)</f>
        <v>0</v>
      </c>
      <c r="O389" s="226"/>
      <c r="P389" s="226"/>
      <c r="Q389" s="226"/>
      <c r="R389" s="48"/>
      <c r="T389" s="227" t="s">
        <v>22</v>
      </c>
      <c r="U389" s="56" t="s">
        <v>44</v>
      </c>
      <c r="V389" s="47"/>
      <c r="W389" s="228">
        <f>V389*K389</f>
        <v>0</v>
      </c>
      <c r="X389" s="228">
        <v>0</v>
      </c>
      <c r="Y389" s="228">
        <f>X389*K389</f>
        <v>0</v>
      </c>
      <c r="Z389" s="228">
        <v>0</v>
      </c>
      <c r="AA389" s="229">
        <f>Z389*K389</f>
        <v>0</v>
      </c>
      <c r="AR389" s="22" t="s">
        <v>469</v>
      </c>
      <c r="AT389" s="22" t="s">
        <v>175</v>
      </c>
      <c r="AU389" s="22" t="s">
        <v>130</v>
      </c>
      <c r="AY389" s="22" t="s">
        <v>174</v>
      </c>
      <c r="BE389" s="142">
        <f>IF(U389="základní",N389,0)</f>
        <v>0</v>
      </c>
      <c r="BF389" s="142">
        <f>IF(U389="snížená",N389,0)</f>
        <v>0</v>
      </c>
      <c r="BG389" s="142">
        <f>IF(U389="zákl. přenesená",N389,0)</f>
        <v>0</v>
      </c>
      <c r="BH389" s="142">
        <f>IF(U389="sníž. přenesená",N389,0)</f>
        <v>0</v>
      </c>
      <c r="BI389" s="142">
        <f>IF(U389="nulová",N389,0)</f>
        <v>0</v>
      </c>
      <c r="BJ389" s="22" t="s">
        <v>87</v>
      </c>
      <c r="BK389" s="142">
        <f>ROUND(L389*K389,2)</f>
        <v>0</v>
      </c>
      <c r="BL389" s="22" t="s">
        <v>469</v>
      </c>
      <c r="BM389" s="22" t="s">
        <v>1242</v>
      </c>
    </row>
    <row r="390" s="10" customFormat="1" ht="16.5" customHeight="1">
      <c r="B390" s="230"/>
      <c r="C390" s="231"/>
      <c r="D390" s="231"/>
      <c r="E390" s="232" t="s">
        <v>22</v>
      </c>
      <c r="F390" s="233" t="s">
        <v>1192</v>
      </c>
      <c r="G390" s="234"/>
      <c r="H390" s="234"/>
      <c r="I390" s="234"/>
      <c r="J390" s="231"/>
      <c r="K390" s="235">
        <v>100</v>
      </c>
      <c r="L390" s="231"/>
      <c r="M390" s="231"/>
      <c r="N390" s="231"/>
      <c r="O390" s="231"/>
      <c r="P390" s="231"/>
      <c r="Q390" s="231"/>
      <c r="R390" s="236"/>
      <c r="T390" s="237"/>
      <c r="U390" s="231"/>
      <c r="V390" s="231"/>
      <c r="W390" s="231"/>
      <c r="X390" s="231"/>
      <c r="Y390" s="231"/>
      <c r="Z390" s="231"/>
      <c r="AA390" s="238"/>
      <c r="AT390" s="239" t="s">
        <v>182</v>
      </c>
      <c r="AU390" s="239" t="s">
        <v>130</v>
      </c>
      <c r="AV390" s="10" t="s">
        <v>130</v>
      </c>
      <c r="AW390" s="10" t="s">
        <v>36</v>
      </c>
      <c r="AX390" s="10" t="s">
        <v>79</v>
      </c>
      <c r="AY390" s="239" t="s">
        <v>174</v>
      </c>
    </row>
    <row r="391" s="10" customFormat="1" ht="16.5" customHeight="1">
      <c r="B391" s="230"/>
      <c r="C391" s="231"/>
      <c r="D391" s="231"/>
      <c r="E391" s="232" t="s">
        <v>22</v>
      </c>
      <c r="F391" s="240" t="s">
        <v>1243</v>
      </c>
      <c r="G391" s="231"/>
      <c r="H391" s="231"/>
      <c r="I391" s="231"/>
      <c r="J391" s="231"/>
      <c r="K391" s="235">
        <v>800</v>
      </c>
      <c r="L391" s="231"/>
      <c r="M391" s="231"/>
      <c r="N391" s="231"/>
      <c r="O391" s="231"/>
      <c r="P391" s="231"/>
      <c r="Q391" s="231"/>
      <c r="R391" s="236"/>
      <c r="T391" s="237"/>
      <c r="U391" s="231"/>
      <c r="V391" s="231"/>
      <c r="W391" s="231"/>
      <c r="X391" s="231"/>
      <c r="Y391" s="231"/>
      <c r="Z391" s="231"/>
      <c r="AA391" s="238"/>
      <c r="AT391" s="239" t="s">
        <v>182</v>
      </c>
      <c r="AU391" s="239" t="s">
        <v>130</v>
      </c>
      <c r="AV391" s="10" t="s">
        <v>130</v>
      </c>
      <c r="AW391" s="10" t="s">
        <v>36</v>
      </c>
      <c r="AX391" s="10" t="s">
        <v>79</v>
      </c>
      <c r="AY391" s="239" t="s">
        <v>174</v>
      </c>
    </row>
    <row r="392" s="10" customFormat="1" ht="16.5" customHeight="1">
      <c r="B392" s="230"/>
      <c r="C392" s="231"/>
      <c r="D392" s="231"/>
      <c r="E392" s="232" t="s">
        <v>22</v>
      </c>
      <c r="F392" s="240" t="s">
        <v>1244</v>
      </c>
      <c r="G392" s="231"/>
      <c r="H392" s="231"/>
      <c r="I392" s="231"/>
      <c r="J392" s="231"/>
      <c r="K392" s="235">
        <v>1950</v>
      </c>
      <c r="L392" s="231"/>
      <c r="M392" s="231"/>
      <c r="N392" s="231"/>
      <c r="O392" s="231"/>
      <c r="P392" s="231"/>
      <c r="Q392" s="231"/>
      <c r="R392" s="236"/>
      <c r="T392" s="237"/>
      <c r="U392" s="231"/>
      <c r="V392" s="231"/>
      <c r="W392" s="231"/>
      <c r="X392" s="231"/>
      <c r="Y392" s="231"/>
      <c r="Z392" s="231"/>
      <c r="AA392" s="238"/>
      <c r="AT392" s="239" t="s">
        <v>182</v>
      </c>
      <c r="AU392" s="239" t="s">
        <v>130</v>
      </c>
      <c r="AV392" s="10" t="s">
        <v>130</v>
      </c>
      <c r="AW392" s="10" t="s">
        <v>36</v>
      </c>
      <c r="AX392" s="10" t="s">
        <v>79</v>
      </c>
      <c r="AY392" s="239" t="s">
        <v>174</v>
      </c>
    </row>
    <row r="393" s="10" customFormat="1" ht="16.5" customHeight="1">
      <c r="B393" s="230"/>
      <c r="C393" s="231"/>
      <c r="D393" s="231"/>
      <c r="E393" s="232" t="s">
        <v>22</v>
      </c>
      <c r="F393" s="240" t="s">
        <v>1245</v>
      </c>
      <c r="G393" s="231"/>
      <c r="H393" s="231"/>
      <c r="I393" s="231"/>
      <c r="J393" s="231"/>
      <c r="K393" s="235">
        <v>1600</v>
      </c>
      <c r="L393" s="231"/>
      <c r="M393" s="231"/>
      <c r="N393" s="231"/>
      <c r="O393" s="231"/>
      <c r="P393" s="231"/>
      <c r="Q393" s="231"/>
      <c r="R393" s="236"/>
      <c r="T393" s="237"/>
      <c r="U393" s="231"/>
      <c r="V393" s="231"/>
      <c r="W393" s="231"/>
      <c r="X393" s="231"/>
      <c r="Y393" s="231"/>
      <c r="Z393" s="231"/>
      <c r="AA393" s="238"/>
      <c r="AT393" s="239" t="s">
        <v>182</v>
      </c>
      <c r="AU393" s="239" t="s">
        <v>130</v>
      </c>
      <c r="AV393" s="10" t="s">
        <v>130</v>
      </c>
      <c r="AW393" s="10" t="s">
        <v>36</v>
      </c>
      <c r="AX393" s="10" t="s">
        <v>79</v>
      </c>
      <c r="AY393" s="239" t="s">
        <v>174</v>
      </c>
    </row>
    <row r="394" s="10" customFormat="1" ht="16.5" customHeight="1">
      <c r="B394" s="230"/>
      <c r="C394" s="231"/>
      <c r="D394" s="231"/>
      <c r="E394" s="232" t="s">
        <v>22</v>
      </c>
      <c r="F394" s="240" t="s">
        <v>1246</v>
      </c>
      <c r="G394" s="231"/>
      <c r="H394" s="231"/>
      <c r="I394" s="231"/>
      <c r="J394" s="231"/>
      <c r="K394" s="235">
        <v>1400</v>
      </c>
      <c r="L394" s="231"/>
      <c r="M394" s="231"/>
      <c r="N394" s="231"/>
      <c r="O394" s="231"/>
      <c r="P394" s="231"/>
      <c r="Q394" s="231"/>
      <c r="R394" s="236"/>
      <c r="T394" s="237"/>
      <c r="U394" s="231"/>
      <c r="V394" s="231"/>
      <c r="W394" s="231"/>
      <c r="X394" s="231"/>
      <c r="Y394" s="231"/>
      <c r="Z394" s="231"/>
      <c r="AA394" s="238"/>
      <c r="AT394" s="239" t="s">
        <v>182</v>
      </c>
      <c r="AU394" s="239" t="s">
        <v>130</v>
      </c>
      <c r="AV394" s="10" t="s">
        <v>130</v>
      </c>
      <c r="AW394" s="10" t="s">
        <v>36</v>
      </c>
      <c r="AX394" s="10" t="s">
        <v>79</v>
      </c>
      <c r="AY394" s="239" t="s">
        <v>174</v>
      </c>
    </row>
    <row r="395" s="1" customFormat="1" ht="16.5" customHeight="1">
      <c r="B395" s="46"/>
      <c r="C395" s="219" t="s">
        <v>1247</v>
      </c>
      <c r="D395" s="219" t="s">
        <v>175</v>
      </c>
      <c r="E395" s="220" t="s">
        <v>1248</v>
      </c>
      <c r="F395" s="221" t="s">
        <v>1249</v>
      </c>
      <c r="G395" s="221"/>
      <c r="H395" s="221"/>
      <c r="I395" s="221"/>
      <c r="J395" s="222" t="s">
        <v>244</v>
      </c>
      <c r="K395" s="223">
        <v>118</v>
      </c>
      <c r="L395" s="224">
        <v>0</v>
      </c>
      <c r="M395" s="225"/>
      <c r="N395" s="226">
        <f>ROUND(L395*K395,2)</f>
        <v>0</v>
      </c>
      <c r="O395" s="226"/>
      <c r="P395" s="226"/>
      <c r="Q395" s="226"/>
      <c r="R395" s="48"/>
      <c r="T395" s="227" t="s">
        <v>22</v>
      </c>
      <c r="U395" s="56" t="s">
        <v>44</v>
      </c>
      <c r="V395" s="47"/>
      <c r="W395" s="228">
        <f>V395*K395</f>
        <v>0</v>
      </c>
      <c r="X395" s="228">
        <v>0</v>
      </c>
      <c r="Y395" s="228">
        <f>X395*K395</f>
        <v>0</v>
      </c>
      <c r="Z395" s="228">
        <v>0</v>
      </c>
      <c r="AA395" s="229">
        <f>Z395*K395</f>
        <v>0</v>
      </c>
      <c r="AR395" s="22" t="s">
        <v>469</v>
      </c>
      <c r="AT395" s="22" t="s">
        <v>175</v>
      </c>
      <c r="AU395" s="22" t="s">
        <v>130</v>
      </c>
      <c r="AY395" s="22" t="s">
        <v>174</v>
      </c>
      <c r="BE395" s="142">
        <f>IF(U395="základní",N395,0)</f>
        <v>0</v>
      </c>
      <c r="BF395" s="142">
        <f>IF(U395="snížená",N395,0)</f>
        <v>0</v>
      </c>
      <c r="BG395" s="142">
        <f>IF(U395="zákl. přenesená",N395,0)</f>
        <v>0</v>
      </c>
      <c r="BH395" s="142">
        <f>IF(U395="sníž. přenesená",N395,0)</f>
        <v>0</v>
      </c>
      <c r="BI395" s="142">
        <f>IF(U395="nulová",N395,0)</f>
        <v>0</v>
      </c>
      <c r="BJ395" s="22" t="s">
        <v>87</v>
      </c>
      <c r="BK395" s="142">
        <f>ROUND(L395*K395,2)</f>
        <v>0</v>
      </c>
      <c r="BL395" s="22" t="s">
        <v>469</v>
      </c>
      <c r="BM395" s="22" t="s">
        <v>1250</v>
      </c>
    </row>
    <row r="396" s="10" customFormat="1" ht="16.5" customHeight="1">
      <c r="B396" s="230"/>
      <c r="C396" s="231"/>
      <c r="D396" s="231"/>
      <c r="E396" s="232" t="s">
        <v>22</v>
      </c>
      <c r="F396" s="233" t="s">
        <v>1251</v>
      </c>
      <c r="G396" s="234"/>
      <c r="H396" s="234"/>
      <c r="I396" s="234"/>
      <c r="J396" s="231"/>
      <c r="K396" s="235">
        <v>27</v>
      </c>
      <c r="L396" s="231"/>
      <c r="M396" s="231"/>
      <c r="N396" s="231"/>
      <c r="O396" s="231"/>
      <c r="P396" s="231"/>
      <c r="Q396" s="231"/>
      <c r="R396" s="236"/>
      <c r="T396" s="237"/>
      <c r="U396" s="231"/>
      <c r="V396" s="231"/>
      <c r="W396" s="231"/>
      <c r="X396" s="231"/>
      <c r="Y396" s="231"/>
      <c r="Z396" s="231"/>
      <c r="AA396" s="238"/>
      <c r="AT396" s="239" t="s">
        <v>182</v>
      </c>
      <c r="AU396" s="239" t="s">
        <v>130</v>
      </c>
      <c r="AV396" s="10" t="s">
        <v>130</v>
      </c>
      <c r="AW396" s="10" t="s">
        <v>36</v>
      </c>
      <c r="AX396" s="10" t="s">
        <v>79</v>
      </c>
      <c r="AY396" s="239" t="s">
        <v>174</v>
      </c>
    </row>
    <row r="397" s="10" customFormat="1" ht="16.5" customHeight="1">
      <c r="B397" s="230"/>
      <c r="C397" s="231"/>
      <c r="D397" s="231"/>
      <c r="E397" s="232" t="s">
        <v>22</v>
      </c>
      <c r="F397" s="240" t="s">
        <v>1252</v>
      </c>
      <c r="G397" s="231"/>
      <c r="H397" s="231"/>
      <c r="I397" s="231"/>
      <c r="J397" s="231"/>
      <c r="K397" s="235">
        <v>35</v>
      </c>
      <c r="L397" s="231"/>
      <c r="M397" s="231"/>
      <c r="N397" s="231"/>
      <c r="O397" s="231"/>
      <c r="P397" s="231"/>
      <c r="Q397" s="231"/>
      <c r="R397" s="236"/>
      <c r="T397" s="237"/>
      <c r="U397" s="231"/>
      <c r="V397" s="231"/>
      <c r="W397" s="231"/>
      <c r="X397" s="231"/>
      <c r="Y397" s="231"/>
      <c r="Z397" s="231"/>
      <c r="AA397" s="238"/>
      <c r="AT397" s="239" t="s">
        <v>182</v>
      </c>
      <c r="AU397" s="239" t="s">
        <v>130</v>
      </c>
      <c r="AV397" s="10" t="s">
        <v>130</v>
      </c>
      <c r="AW397" s="10" t="s">
        <v>36</v>
      </c>
      <c r="AX397" s="10" t="s">
        <v>79</v>
      </c>
      <c r="AY397" s="239" t="s">
        <v>174</v>
      </c>
    </row>
    <row r="398" s="10" customFormat="1" ht="16.5" customHeight="1">
      <c r="B398" s="230"/>
      <c r="C398" s="231"/>
      <c r="D398" s="231"/>
      <c r="E398" s="232" t="s">
        <v>22</v>
      </c>
      <c r="F398" s="240" t="s">
        <v>1253</v>
      </c>
      <c r="G398" s="231"/>
      <c r="H398" s="231"/>
      <c r="I398" s="231"/>
      <c r="J398" s="231"/>
      <c r="K398" s="235">
        <v>26</v>
      </c>
      <c r="L398" s="231"/>
      <c r="M398" s="231"/>
      <c r="N398" s="231"/>
      <c r="O398" s="231"/>
      <c r="P398" s="231"/>
      <c r="Q398" s="231"/>
      <c r="R398" s="236"/>
      <c r="T398" s="237"/>
      <c r="U398" s="231"/>
      <c r="V398" s="231"/>
      <c r="W398" s="231"/>
      <c r="X398" s="231"/>
      <c r="Y398" s="231"/>
      <c r="Z398" s="231"/>
      <c r="AA398" s="238"/>
      <c r="AT398" s="239" t="s">
        <v>182</v>
      </c>
      <c r="AU398" s="239" t="s">
        <v>130</v>
      </c>
      <c r="AV398" s="10" t="s">
        <v>130</v>
      </c>
      <c r="AW398" s="10" t="s">
        <v>36</v>
      </c>
      <c r="AX398" s="10" t="s">
        <v>79</v>
      </c>
      <c r="AY398" s="239" t="s">
        <v>174</v>
      </c>
    </row>
    <row r="399" s="10" customFormat="1" ht="16.5" customHeight="1">
      <c r="B399" s="230"/>
      <c r="C399" s="231"/>
      <c r="D399" s="231"/>
      <c r="E399" s="232" t="s">
        <v>22</v>
      </c>
      <c r="F399" s="240" t="s">
        <v>1254</v>
      </c>
      <c r="G399" s="231"/>
      <c r="H399" s="231"/>
      <c r="I399" s="231"/>
      <c r="J399" s="231"/>
      <c r="K399" s="235">
        <v>30</v>
      </c>
      <c r="L399" s="231"/>
      <c r="M399" s="231"/>
      <c r="N399" s="231"/>
      <c r="O399" s="231"/>
      <c r="P399" s="231"/>
      <c r="Q399" s="231"/>
      <c r="R399" s="236"/>
      <c r="T399" s="237"/>
      <c r="U399" s="231"/>
      <c r="V399" s="231"/>
      <c r="W399" s="231"/>
      <c r="X399" s="231"/>
      <c r="Y399" s="231"/>
      <c r="Z399" s="231"/>
      <c r="AA399" s="238"/>
      <c r="AT399" s="239" t="s">
        <v>182</v>
      </c>
      <c r="AU399" s="239" t="s">
        <v>130</v>
      </c>
      <c r="AV399" s="10" t="s">
        <v>130</v>
      </c>
      <c r="AW399" s="10" t="s">
        <v>36</v>
      </c>
      <c r="AX399" s="10" t="s">
        <v>79</v>
      </c>
      <c r="AY399" s="239" t="s">
        <v>174</v>
      </c>
    </row>
    <row r="400" s="1" customFormat="1" ht="16.5" customHeight="1">
      <c r="B400" s="46"/>
      <c r="C400" s="245" t="s">
        <v>1255</v>
      </c>
      <c r="D400" s="245" t="s">
        <v>235</v>
      </c>
      <c r="E400" s="246" t="s">
        <v>1256</v>
      </c>
      <c r="F400" s="247" t="s">
        <v>1257</v>
      </c>
      <c r="G400" s="247"/>
      <c r="H400" s="247"/>
      <c r="I400" s="247"/>
      <c r="J400" s="248" t="s">
        <v>22</v>
      </c>
      <c r="K400" s="249">
        <v>61</v>
      </c>
      <c r="L400" s="250">
        <v>0</v>
      </c>
      <c r="M400" s="251"/>
      <c r="N400" s="252">
        <f>ROUND(L400*K400,2)</f>
        <v>0</v>
      </c>
      <c r="O400" s="226"/>
      <c r="P400" s="226"/>
      <c r="Q400" s="226"/>
      <c r="R400" s="48"/>
      <c r="T400" s="227" t="s">
        <v>22</v>
      </c>
      <c r="U400" s="56" t="s">
        <v>44</v>
      </c>
      <c r="V400" s="47"/>
      <c r="W400" s="228">
        <f>V400*K400</f>
        <v>0</v>
      </c>
      <c r="X400" s="228">
        <v>0</v>
      </c>
      <c r="Y400" s="228">
        <f>X400*K400</f>
        <v>0</v>
      </c>
      <c r="Z400" s="228">
        <v>0</v>
      </c>
      <c r="AA400" s="229">
        <f>Z400*K400</f>
        <v>0</v>
      </c>
      <c r="AR400" s="22" t="s">
        <v>238</v>
      </c>
      <c r="AT400" s="22" t="s">
        <v>235</v>
      </c>
      <c r="AU400" s="22" t="s">
        <v>130</v>
      </c>
      <c r="AY400" s="22" t="s">
        <v>174</v>
      </c>
      <c r="BE400" s="142">
        <f>IF(U400="základní",N400,0)</f>
        <v>0</v>
      </c>
      <c r="BF400" s="142">
        <f>IF(U400="snížená",N400,0)</f>
        <v>0</v>
      </c>
      <c r="BG400" s="142">
        <f>IF(U400="zákl. přenesená",N400,0)</f>
        <v>0</v>
      </c>
      <c r="BH400" s="142">
        <f>IF(U400="sníž. přenesená",N400,0)</f>
        <v>0</v>
      </c>
      <c r="BI400" s="142">
        <f>IF(U400="nulová",N400,0)</f>
        <v>0</v>
      </c>
      <c r="BJ400" s="22" t="s">
        <v>87</v>
      </c>
      <c r="BK400" s="142">
        <f>ROUND(L400*K400,2)</f>
        <v>0</v>
      </c>
      <c r="BL400" s="22" t="s">
        <v>232</v>
      </c>
      <c r="BM400" s="22" t="s">
        <v>1258</v>
      </c>
    </row>
    <row r="401" s="10" customFormat="1" ht="16.5" customHeight="1">
      <c r="B401" s="230"/>
      <c r="C401" s="231"/>
      <c r="D401" s="231"/>
      <c r="E401" s="232" t="s">
        <v>22</v>
      </c>
      <c r="F401" s="233" t="s">
        <v>1023</v>
      </c>
      <c r="G401" s="234"/>
      <c r="H401" s="234"/>
      <c r="I401" s="234"/>
      <c r="J401" s="231"/>
      <c r="K401" s="235">
        <v>12</v>
      </c>
      <c r="L401" s="231"/>
      <c r="M401" s="231"/>
      <c r="N401" s="231"/>
      <c r="O401" s="231"/>
      <c r="P401" s="231"/>
      <c r="Q401" s="231"/>
      <c r="R401" s="236"/>
      <c r="T401" s="237"/>
      <c r="U401" s="231"/>
      <c r="V401" s="231"/>
      <c r="W401" s="231"/>
      <c r="X401" s="231"/>
      <c r="Y401" s="231"/>
      <c r="Z401" s="231"/>
      <c r="AA401" s="238"/>
      <c r="AT401" s="239" t="s">
        <v>182</v>
      </c>
      <c r="AU401" s="239" t="s">
        <v>130</v>
      </c>
      <c r="AV401" s="10" t="s">
        <v>130</v>
      </c>
      <c r="AW401" s="10" t="s">
        <v>36</v>
      </c>
      <c r="AX401" s="10" t="s">
        <v>79</v>
      </c>
      <c r="AY401" s="239" t="s">
        <v>174</v>
      </c>
    </row>
    <row r="402" s="10" customFormat="1" ht="16.5" customHeight="1">
      <c r="B402" s="230"/>
      <c r="C402" s="231"/>
      <c r="D402" s="231"/>
      <c r="E402" s="232" t="s">
        <v>22</v>
      </c>
      <c r="F402" s="240" t="s">
        <v>1101</v>
      </c>
      <c r="G402" s="231"/>
      <c r="H402" s="231"/>
      <c r="I402" s="231"/>
      <c r="J402" s="231"/>
      <c r="K402" s="235">
        <v>17</v>
      </c>
      <c r="L402" s="231"/>
      <c r="M402" s="231"/>
      <c r="N402" s="231"/>
      <c r="O402" s="231"/>
      <c r="P402" s="231"/>
      <c r="Q402" s="231"/>
      <c r="R402" s="236"/>
      <c r="T402" s="237"/>
      <c r="U402" s="231"/>
      <c r="V402" s="231"/>
      <c r="W402" s="231"/>
      <c r="X402" s="231"/>
      <c r="Y402" s="231"/>
      <c r="Z402" s="231"/>
      <c r="AA402" s="238"/>
      <c r="AT402" s="239" t="s">
        <v>182</v>
      </c>
      <c r="AU402" s="239" t="s">
        <v>130</v>
      </c>
      <c r="AV402" s="10" t="s">
        <v>130</v>
      </c>
      <c r="AW402" s="10" t="s">
        <v>36</v>
      </c>
      <c r="AX402" s="10" t="s">
        <v>79</v>
      </c>
      <c r="AY402" s="239" t="s">
        <v>174</v>
      </c>
    </row>
    <row r="403" s="10" customFormat="1" ht="16.5" customHeight="1">
      <c r="B403" s="230"/>
      <c r="C403" s="231"/>
      <c r="D403" s="231"/>
      <c r="E403" s="232" t="s">
        <v>22</v>
      </c>
      <c r="F403" s="240" t="s">
        <v>1025</v>
      </c>
      <c r="G403" s="231"/>
      <c r="H403" s="231"/>
      <c r="I403" s="231"/>
      <c r="J403" s="231"/>
      <c r="K403" s="235">
        <v>14</v>
      </c>
      <c r="L403" s="231"/>
      <c r="M403" s="231"/>
      <c r="N403" s="231"/>
      <c r="O403" s="231"/>
      <c r="P403" s="231"/>
      <c r="Q403" s="231"/>
      <c r="R403" s="236"/>
      <c r="T403" s="237"/>
      <c r="U403" s="231"/>
      <c r="V403" s="231"/>
      <c r="W403" s="231"/>
      <c r="X403" s="231"/>
      <c r="Y403" s="231"/>
      <c r="Z403" s="231"/>
      <c r="AA403" s="238"/>
      <c r="AT403" s="239" t="s">
        <v>182</v>
      </c>
      <c r="AU403" s="239" t="s">
        <v>130</v>
      </c>
      <c r="AV403" s="10" t="s">
        <v>130</v>
      </c>
      <c r="AW403" s="10" t="s">
        <v>36</v>
      </c>
      <c r="AX403" s="10" t="s">
        <v>79</v>
      </c>
      <c r="AY403" s="239" t="s">
        <v>174</v>
      </c>
    </row>
    <row r="404" s="10" customFormat="1" ht="16.5" customHeight="1">
      <c r="B404" s="230"/>
      <c r="C404" s="231"/>
      <c r="D404" s="231"/>
      <c r="E404" s="232" t="s">
        <v>22</v>
      </c>
      <c r="F404" s="240" t="s">
        <v>1259</v>
      </c>
      <c r="G404" s="231"/>
      <c r="H404" s="231"/>
      <c r="I404" s="231"/>
      <c r="J404" s="231"/>
      <c r="K404" s="235">
        <v>18</v>
      </c>
      <c r="L404" s="231"/>
      <c r="M404" s="231"/>
      <c r="N404" s="231"/>
      <c r="O404" s="231"/>
      <c r="P404" s="231"/>
      <c r="Q404" s="231"/>
      <c r="R404" s="236"/>
      <c r="T404" s="237"/>
      <c r="U404" s="231"/>
      <c r="V404" s="231"/>
      <c r="W404" s="231"/>
      <c r="X404" s="231"/>
      <c r="Y404" s="231"/>
      <c r="Z404" s="231"/>
      <c r="AA404" s="238"/>
      <c r="AT404" s="239" t="s">
        <v>182</v>
      </c>
      <c r="AU404" s="239" t="s">
        <v>130</v>
      </c>
      <c r="AV404" s="10" t="s">
        <v>130</v>
      </c>
      <c r="AW404" s="10" t="s">
        <v>36</v>
      </c>
      <c r="AX404" s="10" t="s">
        <v>79</v>
      </c>
      <c r="AY404" s="239" t="s">
        <v>174</v>
      </c>
    </row>
    <row r="405" s="1" customFormat="1" ht="16.5" customHeight="1">
      <c r="B405" s="46"/>
      <c r="C405" s="245" t="s">
        <v>1260</v>
      </c>
      <c r="D405" s="245" t="s">
        <v>235</v>
      </c>
      <c r="E405" s="246" t="s">
        <v>1261</v>
      </c>
      <c r="F405" s="247" t="s">
        <v>1262</v>
      </c>
      <c r="G405" s="247"/>
      <c r="H405" s="247"/>
      <c r="I405" s="247"/>
      <c r="J405" s="248" t="s">
        <v>22</v>
      </c>
      <c r="K405" s="249">
        <v>45</v>
      </c>
      <c r="L405" s="250">
        <v>0</v>
      </c>
      <c r="M405" s="251"/>
      <c r="N405" s="252">
        <f>ROUND(L405*K405,2)</f>
        <v>0</v>
      </c>
      <c r="O405" s="226"/>
      <c r="P405" s="226"/>
      <c r="Q405" s="226"/>
      <c r="R405" s="48"/>
      <c r="T405" s="227" t="s">
        <v>22</v>
      </c>
      <c r="U405" s="56" t="s">
        <v>44</v>
      </c>
      <c r="V405" s="47"/>
      <c r="W405" s="228">
        <f>V405*K405</f>
        <v>0</v>
      </c>
      <c r="X405" s="228">
        <v>0</v>
      </c>
      <c r="Y405" s="228">
        <f>X405*K405</f>
        <v>0</v>
      </c>
      <c r="Z405" s="228">
        <v>0</v>
      </c>
      <c r="AA405" s="229">
        <f>Z405*K405</f>
        <v>0</v>
      </c>
      <c r="AR405" s="22" t="s">
        <v>238</v>
      </c>
      <c r="AT405" s="22" t="s">
        <v>235</v>
      </c>
      <c r="AU405" s="22" t="s">
        <v>130</v>
      </c>
      <c r="AY405" s="22" t="s">
        <v>174</v>
      </c>
      <c r="BE405" s="142">
        <f>IF(U405="základní",N405,0)</f>
        <v>0</v>
      </c>
      <c r="BF405" s="142">
        <f>IF(U405="snížená",N405,0)</f>
        <v>0</v>
      </c>
      <c r="BG405" s="142">
        <f>IF(U405="zákl. přenesená",N405,0)</f>
        <v>0</v>
      </c>
      <c r="BH405" s="142">
        <f>IF(U405="sníž. přenesená",N405,0)</f>
        <v>0</v>
      </c>
      <c r="BI405" s="142">
        <f>IF(U405="nulová",N405,0)</f>
        <v>0</v>
      </c>
      <c r="BJ405" s="22" t="s">
        <v>87</v>
      </c>
      <c r="BK405" s="142">
        <f>ROUND(L405*K405,2)</f>
        <v>0</v>
      </c>
      <c r="BL405" s="22" t="s">
        <v>232</v>
      </c>
      <c r="BM405" s="22" t="s">
        <v>1263</v>
      </c>
    </row>
    <row r="406" s="10" customFormat="1" ht="16.5" customHeight="1">
      <c r="B406" s="230"/>
      <c r="C406" s="231"/>
      <c r="D406" s="231"/>
      <c r="E406" s="232" t="s">
        <v>22</v>
      </c>
      <c r="F406" s="233" t="s">
        <v>1023</v>
      </c>
      <c r="G406" s="234"/>
      <c r="H406" s="234"/>
      <c r="I406" s="234"/>
      <c r="J406" s="231"/>
      <c r="K406" s="235">
        <v>12</v>
      </c>
      <c r="L406" s="231"/>
      <c r="M406" s="231"/>
      <c r="N406" s="231"/>
      <c r="O406" s="231"/>
      <c r="P406" s="231"/>
      <c r="Q406" s="231"/>
      <c r="R406" s="236"/>
      <c r="T406" s="237"/>
      <c r="U406" s="231"/>
      <c r="V406" s="231"/>
      <c r="W406" s="231"/>
      <c r="X406" s="231"/>
      <c r="Y406" s="231"/>
      <c r="Z406" s="231"/>
      <c r="AA406" s="238"/>
      <c r="AT406" s="239" t="s">
        <v>182</v>
      </c>
      <c r="AU406" s="239" t="s">
        <v>130</v>
      </c>
      <c r="AV406" s="10" t="s">
        <v>130</v>
      </c>
      <c r="AW406" s="10" t="s">
        <v>36</v>
      </c>
      <c r="AX406" s="10" t="s">
        <v>79</v>
      </c>
      <c r="AY406" s="239" t="s">
        <v>174</v>
      </c>
    </row>
    <row r="407" s="10" customFormat="1" ht="16.5" customHeight="1">
      <c r="B407" s="230"/>
      <c r="C407" s="231"/>
      <c r="D407" s="231"/>
      <c r="E407" s="232" t="s">
        <v>22</v>
      </c>
      <c r="F407" s="240" t="s">
        <v>1264</v>
      </c>
      <c r="G407" s="231"/>
      <c r="H407" s="231"/>
      <c r="I407" s="231"/>
      <c r="J407" s="231"/>
      <c r="K407" s="235">
        <v>15</v>
      </c>
      <c r="L407" s="231"/>
      <c r="M407" s="231"/>
      <c r="N407" s="231"/>
      <c r="O407" s="231"/>
      <c r="P407" s="231"/>
      <c r="Q407" s="231"/>
      <c r="R407" s="236"/>
      <c r="T407" s="237"/>
      <c r="U407" s="231"/>
      <c r="V407" s="231"/>
      <c r="W407" s="231"/>
      <c r="X407" s="231"/>
      <c r="Y407" s="231"/>
      <c r="Z407" s="231"/>
      <c r="AA407" s="238"/>
      <c r="AT407" s="239" t="s">
        <v>182</v>
      </c>
      <c r="AU407" s="239" t="s">
        <v>130</v>
      </c>
      <c r="AV407" s="10" t="s">
        <v>130</v>
      </c>
      <c r="AW407" s="10" t="s">
        <v>36</v>
      </c>
      <c r="AX407" s="10" t="s">
        <v>79</v>
      </c>
      <c r="AY407" s="239" t="s">
        <v>174</v>
      </c>
    </row>
    <row r="408" s="10" customFormat="1" ht="16.5" customHeight="1">
      <c r="B408" s="230"/>
      <c r="C408" s="231"/>
      <c r="D408" s="231"/>
      <c r="E408" s="232" t="s">
        <v>22</v>
      </c>
      <c r="F408" s="240" t="s">
        <v>1265</v>
      </c>
      <c r="G408" s="231"/>
      <c r="H408" s="231"/>
      <c r="I408" s="231"/>
      <c r="J408" s="231"/>
      <c r="K408" s="235">
        <v>9</v>
      </c>
      <c r="L408" s="231"/>
      <c r="M408" s="231"/>
      <c r="N408" s="231"/>
      <c r="O408" s="231"/>
      <c r="P408" s="231"/>
      <c r="Q408" s="231"/>
      <c r="R408" s="236"/>
      <c r="T408" s="237"/>
      <c r="U408" s="231"/>
      <c r="V408" s="231"/>
      <c r="W408" s="231"/>
      <c r="X408" s="231"/>
      <c r="Y408" s="231"/>
      <c r="Z408" s="231"/>
      <c r="AA408" s="238"/>
      <c r="AT408" s="239" t="s">
        <v>182</v>
      </c>
      <c r="AU408" s="239" t="s">
        <v>130</v>
      </c>
      <c r="AV408" s="10" t="s">
        <v>130</v>
      </c>
      <c r="AW408" s="10" t="s">
        <v>36</v>
      </c>
      <c r="AX408" s="10" t="s">
        <v>79</v>
      </c>
      <c r="AY408" s="239" t="s">
        <v>174</v>
      </c>
    </row>
    <row r="409" s="10" customFormat="1" ht="16.5" customHeight="1">
      <c r="B409" s="230"/>
      <c r="C409" s="231"/>
      <c r="D409" s="231"/>
      <c r="E409" s="232" t="s">
        <v>22</v>
      </c>
      <c r="F409" s="240" t="s">
        <v>1266</v>
      </c>
      <c r="G409" s="231"/>
      <c r="H409" s="231"/>
      <c r="I409" s="231"/>
      <c r="J409" s="231"/>
      <c r="K409" s="235">
        <v>9</v>
      </c>
      <c r="L409" s="231"/>
      <c r="M409" s="231"/>
      <c r="N409" s="231"/>
      <c r="O409" s="231"/>
      <c r="P409" s="231"/>
      <c r="Q409" s="231"/>
      <c r="R409" s="236"/>
      <c r="T409" s="237"/>
      <c r="U409" s="231"/>
      <c r="V409" s="231"/>
      <c r="W409" s="231"/>
      <c r="X409" s="231"/>
      <c r="Y409" s="231"/>
      <c r="Z409" s="231"/>
      <c r="AA409" s="238"/>
      <c r="AT409" s="239" t="s">
        <v>182</v>
      </c>
      <c r="AU409" s="239" t="s">
        <v>130</v>
      </c>
      <c r="AV409" s="10" t="s">
        <v>130</v>
      </c>
      <c r="AW409" s="10" t="s">
        <v>36</v>
      </c>
      <c r="AX409" s="10" t="s">
        <v>79</v>
      </c>
      <c r="AY409" s="239" t="s">
        <v>174</v>
      </c>
    </row>
    <row r="410" s="1" customFormat="1" ht="16.5" customHeight="1">
      <c r="B410" s="46"/>
      <c r="C410" s="245" t="s">
        <v>1267</v>
      </c>
      <c r="D410" s="245" t="s">
        <v>235</v>
      </c>
      <c r="E410" s="246" t="s">
        <v>1268</v>
      </c>
      <c r="F410" s="247" t="s">
        <v>1269</v>
      </c>
      <c r="G410" s="247"/>
      <c r="H410" s="247"/>
      <c r="I410" s="247"/>
      <c r="J410" s="248" t="s">
        <v>22</v>
      </c>
      <c r="K410" s="249">
        <v>12</v>
      </c>
      <c r="L410" s="250">
        <v>0</v>
      </c>
      <c r="M410" s="251"/>
      <c r="N410" s="252">
        <f>ROUND(L410*K410,2)</f>
        <v>0</v>
      </c>
      <c r="O410" s="226"/>
      <c r="P410" s="226"/>
      <c r="Q410" s="226"/>
      <c r="R410" s="48"/>
      <c r="T410" s="227" t="s">
        <v>22</v>
      </c>
      <c r="U410" s="56" t="s">
        <v>44</v>
      </c>
      <c r="V410" s="47"/>
      <c r="W410" s="228">
        <f>V410*K410</f>
        <v>0</v>
      </c>
      <c r="X410" s="228">
        <v>0</v>
      </c>
      <c r="Y410" s="228">
        <f>X410*K410</f>
        <v>0</v>
      </c>
      <c r="Z410" s="228">
        <v>0</v>
      </c>
      <c r="AA410" s="229">
        <f>Z410*K410</f>
        <v>0</v>
      </c>
      <c r="AR410" s="22" t="s">
        <v>238</v>
      </c>
      <c r="AT410" s="22" t="s">
        <v>235</v>
      </c>
      <c r="AU410" s="22" t="s">
        <v>130</v>
      </c>
      <c r="AY410" s="22" t="s">
        <v>174</v>
      </c>
      <c r="BE410" s="142">
        <f>IF(U410="základní",N410,0)</f>
        <v>0</v>
      </c>
      <c r="BF410" s="142">
        <f>IF(U410="snížená",N410,0)</f>
        <v>0</v>
      </c>
      <c r="BG410" s="142">
        <f>IF(U410="zákl. přenesená",N410,0)</f>
        <v>0</v>
      </c>
      <c r="BH410" s="142">
        <f>IF(U410="sníž. přenesená",N410,0)</f>
        <v>0</v>
      </c>
      <c r="BI410" s="142">
        <f>IF(U410="nulová",N410,0)</f>
        <v>0</v>
      </c>
      <c r="BJ410" s="22" t="s">
        <v>87</v>
      </c>
      <c r="BK410" s="142">
        <f>ROUND(L410*K410,2)</f>
        <v>0</v>
      </c>
      <c r="BL410" s="22" t="s">
        <v>232</v>
      </c>
      <c r="BM410" s="22" t="s">
        <v>1270</v>
      </c>
    </row>
    <row r="411" s="10" customFormat="1" ht="16.5" customHeight="1">
      <c r="B411" s="230"/>
      <c r="C411" s="231"/>
      <c r="D411" s="231"/>
      <c r="E411" s="232" t="s">
        <v>22</v>
      </c>
      <c r="F411" s="233" t="s">
        <v>1271</v>
      </c>
      <c r="G411" s="234"/>
      <c r="H411" s="234"/>
      <c r="I411" s="234"/>
      <c r="J411" s="231"/>
      <c r="K411" s="235">
        <v>3</v>
      </c>
      <c r="L411" s="231"/>
      <c r="M411" s="231"/>
      <c r="N411" s="231"/>
      <c r="O411" s="231"/>
      <c r="P411" s="231"/>
      <c r="Q411" s="231"/>
      <c r="R411" s="236"/>
      <c r="T411" s="237"/>
      <c r="U411" s="231"/>
      <c r="V411" s="231"/>
      <c r="W411" s="231"/>
      <c r="X411" s="231"/>
      <c r="Y411" s="231"/>
      <c r="Z411" s="231"/>
      <c r="AA411" s="238"/>
      <c r="AT411" s="239" t="s">
        <v>182</v>
      </c>
      <c r="AU411" s="239" t="s">
        <v>130</v>
      </c>
      <c r="AV411" s="10" t="s">
        <v>130</v>
      </c>
      <c r="AW411" s="10" t="s">
        <v>36</v>
      </c>
      <c r="AX411" s="10" t="s">
        <v>79</v>
      </c>
      <c r="AY411" s="239" t="s">
        <v>174</v>
      </c>
    </row>
    <row r="412" s="10" customFormat="1" ht="16.5" customHeight="1">
      <c r="B412" s="230"/>
      <c r="C412" s="231"/>
      <c r="D412" s="231"/>
      <c r="E412" s="232" t="s">
        <v>22</v>
      </c>
      <c r="F412" s="240" t="s">
        <v>1272</v>
      </c>
      <c r="G412" s="231"/>
      <c r="H412" s="231"/>
      <c r="I412" s="231"/>
      <c r="J412" s="231"/>
      <c r="K412" s="235">
        <v>3</v>
      </c>
      <c r="L412" s="231"/>
      <c r="M412" s="231"/>
      <c r="N412" s="231"/>
      <c r="O412" s="231"/>
      <c r="P412" s="231"/>
      <c r="Q412" s="231"/>
      <c r="R412" s="236"/>
      <c r="T412" s="237"/>
      <c r="U412" s="231"/>
      <c r="V412" s="231"/>
      <c r="W412" s="231"/>
      <c r="X412" s="231"/>
      <c r="Y412" s="231"/>
      <c r="Z412" s="231"/>
      <c r="AA412" s="238"/>
      <c r="AT412" s="239" t="s">
        <v>182</v>
      </c>
      <c r="AU412" s="239" t="s">
        <v>130</v>
      </c>
      <c r="AV412" s="10" t="s">
        <v>130</v>
      </c>
      <c r="AW412" s="10" t="s">
        <v>36</v>
      </c>
      <c r="AX412" s="10" t="s">
        <v>79</v>
      </c>
      <c r="AY412" s="239" t="s">
        <v>174</v>
      </c>
    </row>
    <row r="413" s="10" customFormat="1" ht="16.5" customHeight="1">
      <c r="B413" s="230"/>
      <c r="C413" s="231"/>
      <c r="D413" s="231"/>
      <c r="E413" s="232" t="s">
        <v>22</v>
      </c>
      <c r="F413" s="240" t="s">
        <v>1035</v>
      </c>
      <c r="G413" s="231"/>
      <c r="H413" s="231"/>
      <c r="I413" s="231"/>
      <c r="J413" s="231"/>
      <c r="K413" s="235">
        <v>3</v>
      </c>
      <c r="L413" s="231"/>
      <c r="M413" s="231"/>
      <c r="N413" s="231"/>
      <c r="O413" s="231"/>
      <c r="P413" s="231"/>
      <c r="Q413" s="231"/>
      <c r="R413" s="236"/>
      <c r="T413" s="237"/>
      <c r="U413" s="231"/>
      <c r="V413" s="231"/>
      <c r="W413" s="231"/>
      <c r="X413" s="231"/>
      <c r="Y413" s="231"/>
      <c r="Z413" s="231"/>
      <c r="AA413" s="238"/>
      <c r="AT413" s="239" t="s">
        <v>182</v>
      </c>
      <c r="AU413" s="239" t="s">
        <v>130</v>
      </c>
      <c r="AV413" s="10" t="s">
        <v>130</v>
      </c>
      <c r="AW413" s="10" t="s">
        <v>36</v>
      </c>
      <c r="AX413" s="10" t="s">
        <v>79</v>
      </c>
      <c r="AY413" s="239" t="s">
        <v>174</v>
      </c>
    </row>
    <row r="414" s="10" customFormat="1" ht="16.5" customHeight="1">
      <c r="B414" s="230"/>
      <c r="C414" s="231"/>
      <c r="D414" s="231"/>
      <c r="E414" s="232" t="s">
        <v>22</v>
      </c>
      <c r="F414" s="240" t="s">
        <v>1036</v>
      </c>
      <c r="G414" s="231"/>
      <c r="H414" s="231"/>
      <c r="I414" s="231"/>
      <c r="J414" s="231"/>
      <c r="K414" s="235">
        <v>3</v>
      </c>
      <c r="L414" s="231"/>
      <c r="M414" s="231"/>
      <c r="N414" s="231"/>
      <c r="O414" s="231"/>
      <c r="P414" s="231"/>
      <c r="Q414" s="231"/>
      <c r="R414" s="236"/>
      <c r="T414" s="237"/>
      <c r="U414" s="231"/>
      <c r="V414" s="231"/>
      <c r="W414" s="231"/>
      <c r="X414" s="231"/>
      <c r="Y414" s="231"/>
      <c r="Z414" s="231"/>
      <c r="AA414" s="238"/>
      <c r="AT414" s="239" t="s">
        <v>182</v>
      </c>
      <c r="AU414" s="239" t="s">
        <v>130</v>
      </c>
      <c r="AV414" s="10" t="s">
        <v>130</v>
      </c>
      <c r="AW414" s="10" t="s">
        <v>36</v>
      </c>
      <c r="AX414" s="10" t="s">
        <v>79</v>
      </c>
      <c r="AY414" s="239" t="s">
        <v>174</v>
      </c>
    </row>
    <row r="415" s="1" customFormat="1" ht="16.5" customHeight="1">
      <c r="B415" s="46"/>
      <c r="C415" s="219" t="s">
        <v>1273</v>
      </c>
      <c r="D415" s="219" t="s">
        <v>175</v>
      </c>
      <c r="E415" s="220" t="s">
        <v>1274</v>
      </c>
      <c r="F415" s="221" t="s">
        <v>1275</v>
      </c>
      <c r="G415" s="221"/>
      <c r="H415" s="221"/>
      <c r="I415" s="221"/>
      <c r="J415" s="222" t="s">
        <v>244</v>
      </c>
      <c r="K415" s="223">
        <v>15</v>
      </c>
      <c r="L415" s="224">
        <v>0</v>
      </c>
      <c r="M415" s="225"/>
      <c r="N415" s="226">
        <f>ROUND(L415*K415,2)</f>
        <v>0</v>
      </c>
      <c r="O415" s="226"/>
      <c r="P415" s="226"/>
      <c r="Q415" s="226"/>
      <c r="R415" s="48"/>
      <c r="T415" s="227" t="s">
        <v>22</v>
      </c>
      <c r="U415" s="56" t="s">
        <v>44</v>
      </c>
      <c r="V415" s="47"/>
      <c r="W415" s="228">
        <f>V415*K415</f>
        <v>0</v>
      </c>
      <c r="X415" s="228">
        <v>0</v>
      </c>
      <c r="Y415" s="228">
        <f>X415*K415</f>
        <v>0</v>
      </c>
      <c r="Z415" s="228">
        <v>0</v>
      </c>
      <c r="AA415" s="229">
        <f>Z415*K415</f>
        <v>0</v>
      </c>
      <c r="AR415" s="22" t="s">
        <v>469</v>
      </c>
      <c r="AT415" s="22" t="s">
        <v>175</v>
      </c>
      <c r="AU415" s="22" t="s">
        <v>130</v>
      </c>
      <c r="AY415" s="22" t="s">
        <v>174</v>
      </c>
      <c r="BE415" s="142">
        <f>IF(U415="základní",N415,0)</f>
        <v>0</v>
      </c>
      <c r="BF415" s="142">
        <f>IF(U415="snížená",N415,0)</f>
        <v>0</v>
      </c>
      <c r="BG415" s="142">
        <f>IF(U415="zákl. přenesená",N415,0)</f>
        <v>0</v>
      </c>
      <c r="BH415" s="142">
        <f>IF(U415="sníž. přenesená",N415,0)</f>
        <v>0</v>
      </c>
      <c r="BI415" s="142">
        <f>IF(U415="nulová",N415,0)</f>
        <v>0</v>
      </c>
      <c r="BJ415" s="22" t="s">
        <v>87</v>
      </c>
      <c r="BK415" s="142">
        <f>ROUND(L415*K415,2)</f>
        <v>0</v>
      </c>
      <c r="BL415" s="22" t="s">
        <v>469</v>
      </c>
      <c r="BM415" s="22" t="s">
        <v>1276</v>
      </c>
    </row>
    <row r="416" s="10" customFormat="1" ht="16.5" customHeight="1">
      <c r="B416" s="230"/>
      <c r="C416" s="231"/>
      <c r="D416" s="231"/>
      <c r="E416" s="232" t="s">
        <v>22</v>
      </c>
      <c r="F416" s="233" t="s">
        <v>1277</v>
      </c>
      <c r="G416" s="234"/>
      <c r="H416" s="234"/>
      <c r="I416" s="234"/>
      <c r="J416" s="231"/>
      <c r="K416" s="235">
        <v>15</v>
      </c>
      <c r="L416" s="231"/>
      <c r="M416" s="231"/>
      <c r="N416" s="231"/>
      <c r="O416" s="231"/>
      <c r="P416" s="231"/>
      <c r="Q416" s="231"/>
      <c r="R416" s="236"/>
      <c r="T416" s="237"/>
      <c r="U416" s="231"/>
      <c r="V416" s="231"/>
      <c r="W416" s="231"/>
      <c r="X416" s="231"/>
      <c r="Y416" s="231"/>
      <c r="Z416" s="231"/>
      <c r="AA416" s="238"/>
      <c r="AT416" s="239" t="s">
        <v>182</v>
      </c>
      <c r="AU416" s="239" t="s">
        <v>130</v>
      </c>
      <c r="AV416" s="10" t="s">
        <v>130</v>
      </c>
      <c r="AW416" s="10" t="s">
        <v>36</v>
      </c>
      <c r="AX416" s="10" t="s">
        <v>87</v>
      </c>
      <c r="AY416" s="239" t="s">
        <v>174</v>
      </c>
    </row>
    <row r="417" s="1" customFormat="1" ht="16.5" customHeight="1">
      <c r="B417" s="46"/>
      <c r="C417" s="245" t="s">
        <v>1278</v>
      </c>
      <c r="D417" s="245" t="s">
        <v>235</v>
      </c>
      <c r="E417" s="246" t="s">
        <v>1279</v>
      </c>
      <c r="F417" s="247" t="s">
        <v>1280</v>
      </c>
      <c r="G417" s="247"/>
      <c r="H417" s="247"/>
      <c r="I417" s="247"/>
      <c r="J417" s="248" t="s">
        <v>22</v>
      </c>
      <c r="K417" s="249">
        <v>10</v>
      </c>
      <c r="L417" s="250">
        <v>0</v>
      </c>
      <c r="M417" s="251"/>
      <c r="N417" s="252">
        <f>ROUND(L417*K417,2)</f>
        <v>0</v>
      </c>
      <c r="O417" s="226"/>
      <c r="P417" s="226"/>
      <c r="Q417" s="226"/>
      <c r="R417" s="48"/>
      <c r="T417" s="227" t="s">
        <v>22</v>
      </c>
      <c r="U417" s="56" t="s">
        <v>44</v>
      </c>
      <c r="V417" s="47"/>
      <c r="W417" s="228">
        <f>V417*K417</f>
        <v>0</v>
      </c>
      <c r="X417" s="228">
        <v>0</v>
      </c>
      <c r="Y417" s="228">
        <f>X417*K417</f>
        <v>0</v>
      </c>
      <c r="Z417" s="228">
        <v>0</v>
      </c>
      <c r="AA417" s="229">
        <f>Z417*K417</f>
        <v>0</v>
      </c>
      <c r="AR417" s="22" t="s">
        <v>238</v>
      </c>
      <c r="AT417" s="22" t="s">
        <v>235</v>
      </c>
      <c r="AU417" s="22" t="s">
        <v>130</v>
      </c>
      <c r="AY417" s="22" t="s">
        <v>174</v>
      </c>
      <c r="BE417" s="142">
        <f>IF(U417="základní",N417,0)</f>
        <v>0</v>
      </c>
      <c r="BF417" s="142">
        <f>IF(U417="snížená",N417,0)</f>
        <v>0</v>
      </c>
      <c r="BG417" s="142">
        <f>IF(U417="zákl. přenesená",N417,0)</f>
        <v>0</v>
      </c>
      <c r="BH417" s="142">
        <f>IF(U417="sníž. přenesená",N417,0)</f>
        <v>0</v>
      </c>
      <c r="BI417" s="142">
        <f>IF(U417="nulová",N417,0)</f>
        <v>0</v>
      </c>
      <c r="BJ417" s="22" t="s">
        <v>87</v>
      </c>
      <c r="BK417" s="142">
        <f>ROUND(L417*K417,2)</f>
        <v>0</v>
      </c>
      <c r="BL417" s="22" t="s">
        <v>232</v>
      </c>
      <c r="BM417" s="22" t="s">
        <v>1281</v>
      </c>
    </row>
    <row r="418" s="10" customFormat="1" ht="16.5" customHeight="1">
      <c r="B418" s="230"/>
      <c r="C418" s="231"/>
      <c r="D418" s="231"/>
      <c r="E418" s="232" t="s">
        <v>22</v>
      </c>
      <c r="F418" s="233" t="s">
        <v>1030</v>
      </c>
      <c r="G418" s="234"/>
      <c r="H418" s="234"/>
      <c r="I418" s="234"/>
      <c r="J418" s="231"/>
      <c r="K418" s="235">
        <v>10</v>
      </c>
      <c r="L418" s="231"/>
      <c r="M418" s="231"/>
      <c r="N418" s="231"/>
      <c r="O418" s="231"/>
      <c r="P418" s="231"/>
      <c r="Q418" s="231"/>
      <c r="R418" s="236"/>
      <c r="T418" s="237"/>
      <c r="U418" s="231"/>
      <c r="V418" s="231"/>
      <c r="W418" s="231"/>
      <c r="X418" s="231"/>
      <c r="Y418" s="231"/>
      <c r="Z418" s="231"/>
      <c r="AA418" s="238"/>
      <c r="AT418" s="239" t="s">
        <v>182</v>
      </c>
      <c r="AU418" s="239" t="s">
        <v>130</v>
      </c>
      <c r="AV418" s="10" t="s">
        <v>130</v>
      </c>
      <c r="AW418" s="10" t="s">
        <v>36</v>
      </c>
      <c r="AX418" s="10" t="s">
        <v>87</v>
      </c>
      <c r="AY418" s="239" t="s">
        <v>174</v>
      </c>
    </row>
    <row r="419" s="1" customFormat="1" ht="16.5" customHeight="1">
      <c r="B419" s="46"/>
      <c r="C419" s="245" t="s">
        <v>1282</v>
      </c>
      <c r="D419" s="245" t="s">
        <v>235</v>
      </c>
      <c r="E419" s="246" t="s">
        <v>1283</v>
      </c>
      <c r="F419" s="247" t="s">
        <v>1284</v>
      </c>
      <c r="G419" s="247"/>
      <c r="H419" s="247"/>
      <c r="I419" s="247"/>
      <c r="J419" s="248" t="s">
        <v>22</v>
      </c>
      <c r="K419" s="249">
        <v>4</v>
      </c>
      <c r="L419" s="250">
        <v>0</v>
      </c>
      <c r="M419" s="251"/>
      <c r="N419" s="252">
        <f>ROUND(L419*K419,2)</f>
        <v>0</v>
      </c>
      <c r="O419" s="226"/>
      <c r="P419" s="226"/>
      <c r="Q419" s="226"/>
      <c r="R419" s="48"/>
      <c r="T419" s="227" t="s">
        <v>22</v>
      </c>
      <c r="U419" s="56" t="s">
        <v>44</v>
      </c>
      <c r="V419" s="47"/>
      <c r="W419" s="228">
        <f>V419*K419</f>
        <v>0</v>
      </c>
      <c r="X419" s="228">
        <v>0</v>
      </c>
      <c r="Y419" s="228">
        <f>X419*K419</f>
        <v>0</v>
      </c>
      <c r="Z419" s="228">
        <v>0</v>
      </c>
      <c r="AA419" s="229">
        <f>Z419*K419</f>
        <v>0</v>
      </c>
      <c r="AR419" s="22" t="s">
        <v>238</v>
      </c>
      <c r="AT419" s="22" t="s">
        <v>235</v>
      </c>
      <c r="AU419" s="22" t="s">
        <v>130</v>
      </c>
      <c r="AY419" s="22" t="s">
        <v>174</v>
      </c>
      <c r="BE419" s="142">
        <f>IF(U419="základní",N419,0)</f>
        <v>0</v>
      </c>
      <c r="BF419" s="142">
        <f>IF(U419="snížená",N419,0)</f>
        <v>0</v>
      </c>
      <c r="BG419" s="142">
        <f>IF(U419="zákl. přenesená",N419,0)</f>
        <v>0</v>
      </c>
      <c r="BH419" s="142">
        <f>IF(U419="sníž. přenesená",N419,0)</f>
        <v>0</v>
      </c>
      <c r="BI419" s="142">
        <f>IF(U419="nulová",N419,0)</f>
        <v>0</v>
      </c>
      <c r="BJ419" s="22" t="s">
        <v>87</v>
      </c>
      <c r="BK419" s="142">
        <f>ROUND(L419*K419,2)</f>
        <v>0</v>
      </c>
      <c r="BL419" s="22" t="s">
        <v>232</v>
      </c>
      <c r="BM419" s="22" t="s">
        <v>1285</v>
      </c>
    </row>
    <row r="420" s="10" customFormat="1" ht="16.5" customHeight="1">
      <c r="B420" s="230"/>
      <c r="C420" s="231"/>
      <c r="D420" s="231"/>
      <c r="E420" s="232" t="s">
        <v>22</v>
      </c>
      <c r="F420" s="233" t="s">
        <v>1051</v>
      </c>
      <c r="G420" s="234"/>
      <c r="H420" s="234"/>
      <c r="I420" s="234"/>
      <c r="J420" s="231"/>
      <c r="K420" s="235">
        <v>4</v>
      </c>
      <c r="L420" s="231"/>
      <c r="M420" s="231"/>
      <c r="N420" s="231"/>
      <c r="O420" s="231"/>
      <c r="P420" s="231"/>
      <c r="Q420" s="231"/>
      <c r="R420" s="236"/>
      <c r="T420" s="237"/>
      <c r="U420" s="231"/>
      <c r="V420" s="231"/>
      <c r="W420" s="231"/>
      <c r="X420" s="231"/>
      <c r="Y420" s="231"/>
      <c r="Z420" s="231"/>
      <c r="AA420" s="238"/>
      <c r="AT420" s="239" t="s">
        <v>182</v>
      </c>
      <c r="AU420" s="239" t="s">
        <v>130</v>
      </c>
      <c r="AV420" s="10" t="s">
        <v>130</v>
      </c>
      <c r="AW420" s="10" t="s">
        <v>36</v>
      </c>
      <c r="AX420" s="10" t="s">
        <v>87</v>
      </c>
      <c r="AY420" s="239" t="s">
        <v>174</v>
      </c>
    </row>
    <row r="421" s="1" customFormat="1" ht="16.5" customHeight="1">
      <c r="B421" s="46"/>
      <c r="C421" s="245" t="s">
        <v>1286</v>
      </c>
      <c r="D421" s="245" t="s">
        <v>235</v>
      </c>
      <c r="E421" s="246" t="s">
        <v>1287</v>
      </c>
      <c r="F421" s="247" t="s">
        <v>1288</v>
      </c>
      <c r="G421" s="247"/>
      <c r="H421" s="247"/>
      <c r="I421" s="247"/>
      <c r="J421" s="248" t="s">
        <v>22</v>
      </c>
      <c r="K421" s="249">
        <v>1</v>
      </c>
      <c r="L421" s="250">
        <v>0</v>
      </c>
      <c r="M421" s="251"/>
      <c r="N421" s="252">
        <f>ROUND(L421*K421,2)</f>
        <v>0</v>
      </c>
      <c r="O421" s="226"/>
      <c r="P421" s="226"/>
      <c r="Q421" s="226"/>
      <c r="R421" s="48"/>
      <c r="T421" s="227" t="s">
        <v>22</v>
      </c>
      <c r="U421" s="56" t="s">
        <v>44</v>
      </c>
      <c r="V421" s="47"/>
      <c r="W421" s="228">
        <f>V421*K421</f>
        <v>0</v>
      </c>
      <c r="X421" s="228">
        <v>0</v>
      </c>
      <c r="Y421" s="228">
        <f>X421*K421</f>
        <v>0</v>
      </c>
      <c r="Z421" s="228">
        <v>0</v>
      </c>
      <c r="AA421" s="229">
        <f>Z421*K421</f>
        <v>0</v>
      </c>
      <c r="AR421" s="22" t="s">
        <v>238</v>
      </c>
      <c r="AT421" s="22" t="s">
        <v>235</v>
      </c>
      <c r="AU421" s="22" t="s">
        <v>130</v>
      </c>
      <c r="AY421" s="22" t="s">
        <v>174</v>
      </c>
      <c r="BE421" s="142">
        <f>IF(U421="základní",N421,0)</f>
        <v>0</v>
      </c>
      <c r="BF421" s="142">
        <f>IF(U421="snížená",N421,0)</f>
        <v>0</v>
      </c>
      <c r="BG421" s="142">
        <f>IF(U421="zákl. přenesená",N421,0)</f>
        <v>0</v>
      </c>
      <c r="BH421" s="142">
        <f>IF(U421="sníž. přenesená",N421,0)</f>
        <v>0</v>
      </c>
      <c r="BI421" s="142">
        <f>IF(U421="nulová",N421,0)</f>
        <v>0</v>
      </c>
      <c r="BJ421" s="22" t="s">
        <v>87</v>
      </c>
      <c r="BK421" s="142">
        <f>ROUND(L421*K421,2)</f>
        <v>0</v>
      </c>
      <c r="BL421" s="22" t="s">
        <v>232</v>
      </c>
      <c r="BM421" s="22" t="s">
        <v>1289</v>
      </c>
    </row>
    <row r="422" s="10" customFormat="1" ht="16.5" customHeight="1">
      <c r="B422" s="230"/>
      <c r="C422" s="231"/>
      <c r="D422" s="231"/>
      <c r="E422" s="232" t="s">
        <v>22</v>
      </c>
      <c r="F422" s="233" t="s">
        <v>954</v>
      </c>
      <c r="G422" s="234"/>
      <c r="H422" s="234"/>
      <c r="I422" s="234"/>
      <c r="J422" s="231"/>
      <c r="K422" s="235">
        <v>1</v>
      </c>
      <c r="L422" s="231"/>
      <c r="M422" s="231"/>
      <c r="N422" s="231"/>
      <c r="O422" s="231"/>
      <c r="P422" s="231"/>
      <c r="Q422" s="231"/>
      <c r="R422" s="236"/>
      <c r="T422" s="237"/>
      <c r="U422" s="231"/>
      <c r="V422" s="231"/>
      <c r="W422" s="231"/>
      <c r="X422" s="231"/>
      <c r="Y422" s="231"/>
      <c r="Z422" s="231"/>
      <c r="AA422" s="238"/>
      <c r="AT422" s="239" t="s">
        <v>182</v>
      </c>
      <c r="AU422" s="239" t="s">
        <v>130</v>
      </c>
      <c r="AV422" s="10" t="s">
        <v>130</v>
      </c>
      <c r="AW422" s="10" t="s">
        <v>36</v>
      </c>
      <c r="AX422" s="10" t="s">
        <v>87</v>
      </c>
      <c r="AY422" s="239" t="s">
        <v>174</v>
      </c>
    </row>
    <row r="423" s="1" customFormat="1" ht="16.5" customHeight="1">
      <c r="B423" s="46"/>
      <c r="C423" s="219" t="s">
        <v>1290</v>
      </c>
      <c r="D423" s="219" t="s">
        <v>175</v>
      </c>
      <c r="E423" s="220" t="s">
        <v>1291</v>
      </c>
      <c r="F423" s="221" t="s">
        <v>1292</v>
      </c>
      <c r="G423" s="221"/>
      <c r="H423" s="221"/>
      <c r="I423" s="221"/>
      <c r="J423" s="222" t="s">
        <v>244</v>
      </c>
      <c r="K423" s="223">
        <v>5</v>
      </c>
      <c r="L423" s="224">
        <v>0</v>
      </c>
      <c r="M423" s="225"/>
      <c r="N423" s="226">
        <f>ROUND(L423*K423,2)</f>
        <v>0</v>
      </c>
      <c r="O423" s="226"/>
      <c r="P423" s="226"/>
      <c r="Q423" s="226"/>
      <c r="R423" s="48"/>
      <c r="T423" s="227" t="s">
        <v>22</v>
      </c>
      <c r="U423" s="56" t="s">
        <v>44</v>
      </c>
      <c r="V423" s="47"/>
      <c r="W423" s="228">
        <f>V423*K423</f>
        <v>0</v>
      </c>
      <c r="X423" s="228">
        <v>0</v>
      </c>
      <c r="Y423" s="228">
        <f>X423*K423</f>
        <v>0</v>
      </c>
      <c r="Z423" s="228">
        <v>0</v>
      </c>
      <c r="AA423" s="229">
        <f>Z423*K423</f>
        <v>0</v>
      </c>
      <c r="AR423" s="22" t="s">
        <v>469</v>
      </c>
      <c r="AT423" s="22" t="s">
        <v>175</v>
      </c>
      <c r="AU423" s="22" t="s">
        <v>130</v>
      </c>
      <c r="AY423" s="22" t="s">
        <v>174</v>
      </c>
      <c r="BE423" s="142">
        <f>IF(U423="základní",N423,0)</f>
        <v>0</v>
      </c>
      <c r="BF423" s="142">
        <f>IF(U423="snížená",N423,0)</f>
        <v>0</v>
      </c>
      <c r="BG423" s="142">
        <f>IF(U423="zákl. přenesená",N423,0)</f>
        <v>0</v>
      </c>
      <c r="BH423" s="142">
        <f>IF(U423="sníž. přenesená",N423,0)</f>
        <v>0</v>
      </c>
      <c r="BI423" s="142">
        <f>IF(U423="nulová",N423,0)</f>
        <v>0</v>
      </c>
      <c r="BJ423" s="22" t="s">
        <v>87</v>
      </c>
      <c r="BK423" s="142">
        <f>ROUND(L423*K423,2)</f>
        <v>0</v>
      </c>
      <c r="BL423" s="22" t="s">
        <v>469</v>
      </c>
      <c r="BM423" s="22" t="s">
        <v>1293</v>
      </c>
    </row>
    <row r="424" s="10" customFormat="1" ht="16.5" customHeight="1">
      <c r="B424" s="230"/>
      <c r="C424" s="231"/>
      <c r="D424" s="231"/>
      <c r="E424" s="232" t="s">
        <v>22</v>
      </c>
      <c r="F424" s="233" t="s">
        <v>1294</v>
      </c>
      <c r="G424" s="234"/>
      <c r="H424" s="234"/>
      <c r="I424" s="234"/>
      <c r="J424" s="231"/>
      <c r="K424" s="235">
        <v>1</v>
      </c>
      <c r="L424" s="231"/>
      <c r="M424" s="231"/>
      <c r="N424" s="231"/>
      <c r="O424" s="231"/>
      <c r="P424" s="231"/>
      <c r="Q424" s="231"/>
      <c r="R424" s="236"/>
      <c r="T424" s="237"/>
      <c r="U424" s="231"/>
      <c r="V424" s="231"/>
      <c r="W424" s="231"/>
      <c r="X424" s="231"/>
      <c r="Y424" s="231"/>
      <c r="Z424" s="231"/>
      <c r="AA424" s="238"/>
      <c r="AT424" s="239" t="s">
        <v>182</v>
      </c>
      <c r="AU424" s="239" t="s">
        <v>130</v>
      </c>
      <c r="AV424" s="10" t="s">
        <v>130</v>
      </c>
      <c r="AW424" s="10" t="s">
        <v>36</v>
      </c>
      <c r="AX424" s="10" t="s">
        <v>79</v>
      </c>
      <c r="AY424" s="239" t="s">
        <v>174</v>
      </c>
    </row>
    <row r="425" s="10" customFormat="1" ht="16.5" customHeight="1">
      <c r="B425" s="230"/>
      <c r="C425" s="231"/>
      <c r="D425" s="231"/>
      <c r="E425" s="232" t="s">
        <v>22</v>
      </c>
      <c r="F425" s="240" t="s">
        <v>954</v>
      </c>
      <c r="G425" s="231"/>
      <c r="H425" s="231"/>
      <c r="I425" s="231"/>
      <c r="J425" s="231"/>
      <c r="K425" s="235">
        <v>1</v>
      </c>
      <c r="L425" s="231"/>
      <c r="M425" s="231"/>
      <c r="N425" s="231"/>
      <c r="O425" s="231"/>
      <c r="P425" s="231"/>
      <c r="Q425" s="231"/>
      <c r="R425" s="236"/>
      <c r="T425" s="237"/>
      <c r="U425" s="231"/>
      <c r="V425" s="231"/>
      <c r="W425" s="231"/>
      <c r="X425" s="231"/>
      <c r="Y425" s="231"/>
      <c r="Z425" s="231"/>
      <c r="AA425" s="238"/>
      <c r="AT425" s="239" t="s">
        <v>182</v>
      </c>
      <c r="AU425" s="239" t="s">
        <v>130</v>
      </c>
      <c r="AV425" s="10" t="s">
        <v>130</v>
      </c>
      <c r="AW425" s="10" t="s">
        <v>36</v>
      </c>
      <c r="AX425" s="10" t="s">
        <v>79</v>
      </c>
      <c r="AY425" s="239" t="s">
        <v>174</v>
      </c>
    </row>
    <row r="426" s="10" customFormat="1" ht="16.5" customHeight="1">
      <c r="B426" s="230"/>
      <c r="C426" s="231"/>
      <c r="D426" s="231"/>
      <c r="E426" s="232" t="s">
        <v>22</v>
      </c>
      <c r="F426" s="240" t="s">
        <v>960</v>
      </c>
      <c r="G426" s="231"/>
      <c r="H426" s="231"/>
      <c r="I426" s="231"/>
      <c r="J426" s="231"/>
      <c r="K426" s="235">
        <v>1</v>
      </c>
      <c r="L426" s="231"/>
      <c r="M426" s="231"/>
      <c r="N426" s="231"/>
      <c r="O426" s="231"/>
      <c r="P426" s="231"/>
      <c r="Q426" s="231"/>
      <c r="R426" s="236"/>
      <c r="T426" s="237"/>
      <c r="U426" s="231"/>
      <c r="V426" s="231"/>
      <c r="W426" s="231"/>
      <c r="X426" s="231"/>
      <c r="Y426" s="231"/>
      <c r="Z426" s="231"/>
      <c r="AA426" s="238"/>
      <c r="AT426" s="239" t="s">
        <v>182</v>
      </c>
      <c r="AU426" s="239" t="s">
        <v>130</v>
      </c>
      <c r="AV426" s="10" t="s">
        <v>130</v>
      </c>
      <c r="AW426" s="10" t="s">
        <v>36</v>
      </c>
      <c r="AX426" s="10" t="s">
        <v>79</v>
      </c>
      <c r="AY426" s="239" t="s">
        <v>174</v>
      </c>
    </row>
    <row r="427" s="10" customFormat="1" ht="16.5" customHeight="1">
      <c r="B427" s="230"/>
      <c r="C427" s="231"/>
      <c r="D427" s="231"/>
      <c r="E427" s="232" t="s">
        <v>22</v>
      </c>
      <c r="F427" s="240" t="s">
        <v>955</v>
      </c>
      <c r="G427" s="231"/>
      <c r="H427" s="231"/>
      <c r="I427" s="231"/>
      <c r="J427" s="231"/>
      <c r="K427" s="235">
        <v>1</v>
      </c>
      <c r="L427" s="231"/>
      <c r="M427" s="231"/>
      <c r="N427" s="231"/>
      <c r="O427" s="231"/>
      <c r="P427" s="231"/>
      <c r="Q427" s="231"/>
      <c r="R427" s="236"/>
      <c r="T427" s="237"/>
      <c r="U427" s="231"/>
      <c r="V427" s="231"/>
      <c r="W427" s="231"/>
      <c r="X427" s="231"/>
      <c r="Y427" s="231"/>
      <c r="Z427" s="231"/>
      <c r="AA427" s="238"/>
      <c r="AT427" s="239" t="s">
        <v>182</v>
      </c>
      <c r="AU427" s="239" t="s">
        <v>130</v>
      </c>
      <c r="AV427" s="10" t="s">
        <v>130</v>
      </c>
      <c r="AW427" s="10" t="s">
        <v>36</v>
      </c>
      <c r="AX427" s="10" t="s">
        <v>79</v>
      </c>
      <c r="AY427" s="239" t="s">
        <v>174</v>
      </c>
    </row>
    <row r="428" s="10" customFormat="1" ht="16.5" customHeight="1">
      <c r="B428" s="230"/>
      <c r="C428" s="231"/>
      <c r="D428" s="231"/>
      <c r="E428" s="232" t="s">
        <v>22</v>
      </c>
      <c r="F428" s="240" t="s">
        <v>956</v>
      </c>
      <c r="G428" s="231"/>
      <c r="H428" s="231"/>
      <c r="I428" s="231"/>
      <c r="J428" s="231"/>
      <c r="K428" s="235">
        <v>1</v>
      </c>
      <c r="L428" s="231"/>
      <c r="M428" s="231"/>
      <c r="N428" s="231"/>
      <c r="O428" s="231"/>
      <c r="P428" s="231"/>
      <c r="Q428" s="231"/>
      <c r="R428" s="236"/>
      <c r="T428" s="237"/>
      <c r="U428" s="231"/>
      <c r="V428" s="231"/>
      <c r="W428" s="231"/>
      <c r="X428" s="231"/>
      <c r="Y428" s="231"/>
      <c r="Z428" s="231"/>
      <c r="AA428" s="238"/>
      <c r="AT428" s="239" t="s">
        <v>182</v>
      </c>
      <c r="AU428" s="239" t="s">
        <v>130</v>
      </c>
      <c r="AV428" s="10" t="s">
        <v>130</v>
      </c>
      <c r="AW428" s="10" t="s">
        <v>36</v>
      </c>
      <c r="AX428" s="10" t="s">
        <v>79</v>
      </c>
      <c r="AY428" s="239" t="s">
        <v>174</v>
      </c>
    </row>
    <row r="429" s="9" customFormat="1" ht="22.32" customHeight="1">
      <c r="B429" s="205"/>
      <c r="C429" s="206"/>
      <c r="D429" s="216" t="s">
        <v>924</v>
      </c>
      <c r="E429" s="216"/>
      <c r="F429" s="216"/>
      <c r="G429" s="216"/>
      <c r="H429" s="216"/>
      <c r="I429" s="216"/>
      <c r="J429" s="216"/>
      <c r="K429" s="216"/>
      <c r="L429" s="216"/>
      <c r="M429" s="216"/>
      <c r="N429" s="217">
        <f>BK429</f>
        <v>0</v>
      </c>
      <c r="O429" s="218"/>
      <c r="P429" s="218"/>
      <c r="Q429" s="218"/>
      <c r="R429" s="209"/>
      <c r="T429" s="210"/>
      <c r="U429" s="206"/>
      <c r="V429" s="206"/>
      <c r="W429" s="211">
        <f>SUM(W430:W432)</f>
        <v>0</v>
      </c>
      <c r="X429" s="206"/>
      <c r="Y429" s="211">
        <f>SUM(Y430:Y432)</f>
        <v>0</v>
      </c>
      <c r="Z429" s="206"/>
      <c r="AA429" s="212">
        <f>SUM(AA430:AA432)</f>
        <v>0</v>
      </c>
      <c r="AR429" s="213" t="s">
        <v>87</v>
      </c>
      <c r="AT429" s="214" t="s">
        <v>78</v>
      </c>
      <c r="AU429" s="214" t="s">
        <v>130</v>
      </c>
      <c r="AY429" s="213" t="s">
        <v>174</v>
      </c>
      <c r="BK429" s="215">
        <f>SUM(BK430:BK432)</f>
        <v>0</v>
      </c>
    </row>
    <row r="430" s="1" customFormat="1" ht="25.5" customHeight="1">
      <c r="B430" s="46"/>
      <c r="C430" s="219" t="s">
        <v>1295</v>
      </c>
      <c r="D430" s="219" t="s">
        <v>175</v>
      </c>
      <c r="E430" s="220" t="s">
        <v>217</v>
      </c>
      <c r="F430" s="221" t="s">
        <v>218</v>
      </c>
      <c r="G430" s="221"/>
      <c r="H430" s="221"/>
      <c r="I430" s="221"/>
      <c r="J430" s="222" t="s">
        <v>214</v>
      </c>
      <c r="K430" s="223">
        <v>0.19</v>
      </c>
      <c r="L430" s="224">
        <v>0</v>
      </c>
      <c r="M430" s="225"/>
      <c r="N430" s="226">
        <f>ROUND(L430*K430,2)</f>
        <v>0</v>
      </c>
      <c r="O430" s="226"/>
      <c r="P430" s="226"/>
      <c r="Q430" s="226"/>
      <c r="R430" s="48"/>
      <c r="T430" s="227" t="s">
        <v>22</v>
      </c>
      <c r="U430" s="56" t="s">
        <v>44</v>
      </c>
      <c r="V430" s="47"/>
      <c r="W430" s="228">
        <f>V430*K430</f>
        <v>0</v>
      </c>
      <c r="X430" s="228">
        <v>0</v>
      </c>
      <c r="Y430" s="228">
        <f>X430*K430</f>
        <v>0</v>
      </c>
      <c r="Z430" s="228">
        <v>0</v>
      </c>
      <c r="AA430" s="229">
        <f>Z430*K430</f>
        <v>0</v>
      </c>
      <c r="AR430" s="22" t="s">
        <v>179</v>
      </c>
      <c r="AT430" s="22" t="s">
        <v>175</v>
      </c>
      <c r="AU430" s="22" t="s">
        <v>190</v>
      </c>
      <c r="AY430" s="22" t="s">
        <v>174</v>
      </c>
      <c r="BE430" s="142">
        <f>IF(U430="základní",N430,0)</f>
        <v>0</v>
      </c>
      <c r="BF430" s="142">
        <f>IF(U430="snížená",N430,0)</f>
        <v>0</v>
      </c>
      <c r="BG430" s="142">
        <f>IF(U430="zákl. přenesená",N430,0)</f>
        <v>0</v>
      </c>
      <c r="BH430" s="142">
        <f>IF(U430="sníž. přenesená",N430,0)</f>
        <v>0</v>
      </c>
      <c r="BI430" s="142">
        <f>IF(U430="nulová",N430,0)</f>
        <v>0</v>
      </c>
      <c r="BJ430" s="22" t="s">
        <v>87</v>
      </c>
      <c r="BK430" s="142">
        <f>ROUND(L430*K430,2)</f>
        <v>0</v>
      </c>
      <c r="BL430" s="22" t="s">
        <v>179</v>
      </c>
      <c r="BM430" s="22" t="s">
        <v>1296</v>
      </c>
    </row>
    <row r="431" s="1" customFormat="1" ht="25.5" customHeight="1">
      <c r="B431" s="46"/>
      <c r="C431" s="219" t="s">
        <v>1297</v>
      </c>
      <c r="D431" s="219" t="s">
        <v>175</v>
      </c>
      <c r="E431" s="220" t="s">
        <v>221</v>
      </c>
      <c r="F431" s="221" t="s">
        <v>222</v>
      </c>
      <c r="G431" s="221"/>
      <c r="H431" s="221"/>
      <c r="I431" s="221"/>
      <c r="J431" s="222" t="s">
        <v>214</v>
      </c>
      <c r="K431" s="223">
        <v>4.5599999999999996</v>
      </c>
      <c r="L431" s="224">
        <v>0</v>
      </c>
      <c r="M431" s="225"/>
      <c r="N431" s="226">
        <f>ROUND(L431*K431,2)</f>
        <v>0</v>
      </c>
      <c r="O431" s="226"/>
      <c r="P431" s="226"/>
      <c r="Q431" s="226"/>
      <c r="R431" s="48"/>
      <c r="T431" s="227" t="s">
        <v>22</v>
      </c>
      <c r="U431" s="56" t="s">
        <v>44</v>
      </c>
      <c r="V431" s="47"/>
      <c r="W431" s="228">
        <f>V431*K431</f>
        <v>0</v>
      </c>
      <c r="X431" s="228">
        <v>0</v>
      </c>
      <c r="Y431" s="228">
        <f>X431*K431</f>
        <v>0</v>
      </c>
      <c r="Z431" s="228">
        <v>0</v>
      </c>
      <c r="AA431" s="229">
        <f>Z431*K431</f>
        <v>0</v>
      </c>
      <c r="AR431" s="22" t="s">
        <v>179</v>
      </c>
      <c r="AT431" s="22" t="s">
        <v>175</v>
      </c>
      <c r="AU431" s="22" t="s">
        <v>190</v>
      </c>
      <c r="AY431" s="22" t="s">
        <v>174</v>
      </c>
      <c r="BE431" s="142">
        <f>IF(U431="základní",N431,0)</f>
        <v>0</v>
      </c>
      <c r="BF431" s="142">
        <f>IF(U431="snížená",N431,0)</f>
        <v>0</v>
      </c>
      <c r="BG431" s="142">
        <f>IF(U431="zákl. přenesená",N431,0)</f>
        <v>0</v>
      </c>
      <c r="BH431" s="142">
        <f>IF(U431="sníž. přenesená",N431,0)</f>
        <v>0</v>
      </c>
      <c r="BI431" s="142">
        <f>IF(U431="nulová",N431,0)</f>
        <v>0</v>
      </c>
      <c r="BJ431" s="22" t="s">
        <v>87</v>
      </c>
      <c r="BK431" s="142">
        <f>ROUND(L431*K431,2)</f>
        <v>0</v>
      </c>
      <c r="BL431" s="22" t="s">
        <v>179</v>
      </c>
      <c r="BM431" s="22" t="s">
        <v>1298</v>
      </c>
    </row>
    <row r="432" s="1" customFormat="1" ht="25.5" customHeight="1">
      <c r="B432" s="46"/>
      <c r="C432" s="219" t="s">
        <v>1299</v>
      </c>
      <c r="D432" s="219" t="s">
        <v>175</v>
      </c>
      <c r="E432" s="220" t="s">
        <v>212</v>
      </c>
      <c r="F432" s="221" t="s">
        <v>213</v>
      </c>
      <c r="G432" s="221"/>
      <c r="H432" s="221"/>
      <c r="I432" s="221"/>
      <c r="J432" s="222" t="s">
        <v>214</v>
      </c>
      <c r="K432" s="223">
        <v>0.19</v>
      </c>
      <c r="L432" s="224">
        <v>0</v>
      </c>
      <c r="M432" s="225"/>
      <c r="N432" s="226">
        <f>ROUND(L432*K432,2)</f>
        <v>0</v>
      </c>
      <c r="O432" s="226"/>
      <c r="P432" s="226"/>
      <c r="Q432" s="226"/>
      <c r="R432" s="48"/>
      <c r="T432" s="227" t="s">
        <v>22</v>
      </c>
      <c r="U432" s="56" t="s">
        <v>44</v>
      </c>
      <c r="V432" s="47"/>
      <c r="W432" s="228">
        <f>V432*K432</f>
        <v>0</v>
      </c>
      <c r="X432" s="228">
        <v>0</v>
      </c>
      <c r="Y432" s="228">
        <f>X432*K432</f>
        <v>0</v>
      </c>
      <c r="Z432" s="228">
        <v>0</v>
      </c>
      <c r="AA432" s="229">
        <f>Z432*K432</f>
        <v>0</v>
      </c>
      <c r="AR432" s="22" t="s">
        <v>179</v>
      </c>
      <c r="AT432" s="22" t="s">
        <v>175</v>
      </c>
      <c r="AU432" s="22" t="s">
        <v>190</v>
      </c>
      <c r="AY432" s="22" t="s">
        <v>174</v>
      </c>
      <c r="BE432" s="142">
        <f>IF(U432="základní",N432,0)</f>
        <v>0</v>
      </c>
      <c r="BF432" s="142">
        <f>IF(U432="snížená",N432,0)</f>
        <v>0</v>
      </c>
      <c r="BG432" s="142">
        <f>IF(U432="zákl. přenesená",N432,0)</f>
        <v>0</v>
      </c>
      <c r="BH432" s="142">
        <f>IF(U432="sníž. přenesená",N432,0)</f>
        <v>0</v>
      </c>
      <c r="BI432" s="142">
        <f>IF(U432="nulová",N432,0)</f>
        <v>0</v>
      </c>
      <c r="BJ432" s="22" t="s">
        <v>87</v>
      </c>
      <c r="BK432" s="142">
        <f>ROUND(L432*K432,2)</f>
        <v>0</v>
      </c>
      <c r="BL432" s="22" t="s">
        <v>179</v>
      </c>
      <c r="BM432" s="22" t="s">
        <v>1300</v>
      </c>
    </row>
    <row r="433" s="1" customFormat="1" ht="49.92" customHeight="1">
      <c r="B433" s="46"/>
      <c r="C433" s="47"/>
      <c r="D433" s="207" t="s">
        <v>536</v>
      </c>
      <c r="E433" s="47"/>
      <c r="F433" s="47"/>
      <c r="G433" s="47"/>
      <c r="H433" s="47"/>
      <c r="I433" s="47"/>
      <c r="J433" s="47"/>
      <c r="K433" s="47"/>
      <c r="L433" s="47"/>
      <c r="M433" s="47"/>
      <c r="N433" s="243">
        <f>BK433</f>
        <v>0</v>
      </c>
      <c r="O433" s="244"/>
      <c r="P433" s="244"/>
      <c r="Q433" s="244"/>
      <c r="R433" s="48"/>
      <c r="T433" s="193"/>
      <c r="U433" s="72"/>
      <c r="V433" s="72"/>
      <c r="W433" s="72"/>
      <c r="X433" s="72"/>
      <c r="Y433" s="72"/>
      <c r="Z433" s="72"/>
      <c r="AA433" s="74"/>
      <c r="AT433" s="22" t="s">
        <v>78</v>
      </c>
      <c r="AU433" s="22" t="s">
        <v>79</v>
      </c>
      <c r="AY433" s="22" t="s">
        <v>537</v>
      </c>
      <c r="BK433" s="142">
        <v>0</v>
      </c>
    </row>
    <row r="434" s="1" customFormat="1" ht="6.96" customHeight="1">
      <c r="B434" s="75"/>
      <c r="C434" s="76"/>
      <c r="D434" s="76"/>
      <c r="E434" s="76"/>
      <c r="F434" s="76"/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7"/>
    </row>
  </sheetData>
  <sheetProtection sheet="1" formatColumns="0" formatRows="0" objects="1" scenarios="1" spinCount="10" saltValue="5Z4xiGcsVUjJqqoRlN6xyEFdpiNPclv6Re9ZiRKuemm4TeMQIqMBrRf9dO2rUxBWemPPPPl61gJKdhVAmvRdSg==" hashValue="SefmeZDi2xQJNoosbHsuSbt2qWUm1LRLfInJB4mHtb1FCVTsl50GlNmfLdXzDjRNVhKd1iTbscSaPpV4f/VX0g==" algorithmName="SHA-512" password="CC35"/>
  <mergeCells count="563">
    <mergeCell ref="F430:I430"/>
    <mergeCell ref="F427:I427"/>
    <mergeCell ref="F428:I428"/>
    <mergeCell ref="L430:M430"/>
    <mergeCell ref="N430:Q430"/>
    <mergeCell ref="F431:I431"/>
    <mergeCell ref="L431:M431"/>
    <mergeCell ref="N431:Q431"/>
    <mergeCell ref="F432:I432"/>
    <mergeCell ref="L432:M432"/>
    <mergeCell ref="N432:Q432"/>
    <mergeCell ref="N429:Q429"/>
    <mergeCell ref="N433:Q433"/>
    <mergeCell ref="F379:I379"/>
    <mergeCell ref="F382:I382"/>
    <mergeCell ref="F380:I380"/>
    <mergeCell ref="F381:I381"/>
    <mergeCell ref="F383:I383"/>
    <mergeCell ref="F384:I384"/>
    <mergeCell ref="L384:M384"/>
    <mergeCell ref="N384:Q384"/>
    <mergeCell ref="F385:I385"/>
    <mergeCell ref="F386:I386"/>
    <mergeCell ref="F387:I387"/>
    <mergeCell ref="F388:I388"/>
    <mergeCell ref="F391:I391"/>
    <mergeCell ref="F389:I389"/>
    <mergeCell ref="L389:M389"/>
    <mergeCell ref="N389:Q389"/>
    <mergeCell ref="F390:I390"/>
    <mergeCell ref="F392:I392"/>
    <mergeCell ref="F393:I393"/>
    <mergeCell ref="F394:I394"/>
    <mergeCell ref="F395:I395"/>
    <mergeCell ref="L395:M395"/>
    <mergeCell ref="N395:Q395"/>
    <mergeCell ref="F396:I396"/>
    <mergeCell ref="F397:I397"/>
    <mergeCell ref="F400:I400"/>
    <mergeCell ref="F398:I398"/>
    <mergeCell ref="F399:I399"/>
    <mergeCell ref="L400:M400"/>
    <mergeCell ref="N400:Q400"/>
    <mergeCell ref="F401:I401"/>
    <mergeCell ref="F402:I402"/>
    <mergeCell ref="F403:I403"/>
    <mergeCell ref="F404:I404"/>
    <mergeCell ref="F405:I405"/>
    <mergeCell ref="L405:M405"/>
    <mergeCell ref="N405:Q405"/>
    <mergeCell ref="F406:I406"/>
    <mergeCell ref="F409:I409"/>
    <mergeCell ref="F407:I407"/>
    <mergeCell ref="F408:I408"/>
    <mergeCell ref="F410:I410"/>
    <mergeCell ref="L410:M410"/>
    <mergeCell ref="N410:Q410"/>
    <mergeCell ref="F411:I411"/>
    <mergeCell ref="F412:I412"/>
    <mergeCell ref="F413:I413"/>
    <mergeCell ref="F414:I414"/>
    <mergeCell ref="F417:I417"/>
    <mergeCell ref="F415:I415"/>
    <mergeCell ref="L415:M415"/>
    <mergeCell ref="N415:Q415"/>
    <mergeCell ref="F416:I416"/>
    <mergeCell ref="L417:M417"/>
    <mergeCell ref="N417:Q417"/>
    <mergeCell ref="F418:I418"/>
    <mergeCell ref="L419:M419"/>
    <mergeCell ref="N419:Q419"/>
    <mergeCell ref="F419:I419"/>
    <mergeCell ref="F422:I422"/>
    <mergeCell ref="F420:I420"/>
    <mergeCell ref="F421:I421"/>
    <mergeCell ref="L421:M421"/>
    <mergeCell ref="N421:Q421"/>
    <mergeCell ref="F423:I423"/>
    <mergeCell ref="L423:M423"/>
    <mergeCell ref="N423:Q423"/>
    <mergeCell ref="F424:I424"/>
    <mergeCell ref="F425:I425"/>
    <mergeCell ref="F426:I426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M115:P115"/>
    <mergeCell ref="F112:P112"/>
    <mergeCell ref="F113:P113"/>
    <mergeCell ref="M117:Q117"/>
    <mergeCell ref="M118:Q118"/>
    <mergeCell ref="F120:I120"/>
    <mergeCell ref="L120:M120"/>
    <mergeCell ref="N120:Q120"/>
    <mergeCell ref="N121:Q121"/>
    <mergeCell ref="N122:Q122"/>
    <mergeCell ref="F124:I124"/>
    <mergeCell ref="L124:M124"/>
    <mergeCell ref="N124:Q124"/>
    <mergeCell ref="F125:I125"/>
    <mergeCell ref="N123:Q123"/>
    <mergeCell ref="F126:I126"/>
    <mergeCell ref="F129:I129"/>
    <mergeCell ref="F127:I127"/>
    <mergeCell ref="F128:I128"/>
    <mergeCell ref="L129:M129"/>
    <mergeCell ref="N129:Q129"/>
    <mergeCell ref="F130:I130"/>
    <mergeCell ref="F131:I131"/>
    <mergeCell ref="F134:I134"/>
    <mergeCell ref="F132:I132"/>
    <mergeCell ref="F133:I133"/>
    <mergeCell ref="L134:M134"/>
    <mergeCell ref="N134:Q134"/>
    <mergeCell ref="F135:I135"/>
    <mergeCell ref="F138:I138"/>
    <mergeCell ref="F136:I136"/>
    <mergeCell ref="F137:I137"/>
    <mergeCell ref="F139:I139"/>
    <mergeCell ref="L139:M139"/>
    <mergeCell ref="N139:Q139"/>
    <mergeCell ref="F140:I140"/>
    <mergeCell ref="F141:I141"/>
    <mergeCell ref="F142:I142"/>
    <mergeCell ref="L143:M143"/>
    <mergeCell ref="N143:Q143"/>
    <mergeCell ref="L145:M145"/>
    <mergeCell ref="N145:Q145"/>
    <mergeCell ref="F143:I143"/>
    <mergeCell ref="F145:I145"/>
    <mergeCell ref="F144:I144"/>
    <mergeCell ref="F146:I146"/>
    <mergeCell ref="F147:I147"/>
    <mergeCell ref="F148:I148"/>
    <mergeCell ref="F149:I149"/>
    <mergeCell ref="F150:I150"/>
    <mergeCell ref="L149:M149"/>
    <mergeCell ref="N149:Q149"/>
    <mergeCell ref="F151:I151"/>
    <mergeCell ref="L153:M153"/>
    <mergeCell ref="N153:Q153"/>
    <mergeCell ref="F152:I152"/>
    <mergeCell ref="F155:I155"/>
    <mergeCell ref="F153:I153"/>
    <mergeCell ref="F154:I154"/>
    <mergeCell ref="F156:I156"/>
    <mergeCell ref="F157:I157"/>
    <mergeCell ref="F158:I158"/>
    <mergeCell ref="F159:I159"/>
    <mergeCell ref="L158:M158"/>
    <mergeCell ref="N158:Q158"/>
    <mergeCell ref="F160:I160"/>
    <mergeCell ref="L162:M162"/>
    <mergeCell ref="N162:Q162"/>
    <mergeCell ref="F161:I161"/>
    <mergeCell ref="F164:I164"/>
    <mergeCell ref="F162:I162"/>
    <mergeCell ref="F163:I163"/>
    <mergeCell ref="F165:I165"/>
    <mergeCell ref="L165:M165"/>
    <mergeCell ref="N165:Q165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F166:I166"/>
    <mergeCell ref="F168:I168"/>
    <mergeCell ref="F167:I167"/>
    <mergeCell ref="F169:I169"/>
    <mergeCell ref="F170:I170"/>
    <mergeCell ref="L170:M170"/>
    <mergeCell ref="N170:Q170"/>
    <mergeCell ref="F171:I171"/>
    <mergeCell ref="F172:I172"/>
    <mergeCell ref="L172:M172"/>
    <mergeCell ref="N172:Q172"/>
    <mergeCell ref="L174:M174"/>
    <mergeCell ref="N174:Q174"/>
    <mergeCell ref="L176:M176"/>
    <mergeCell ref="N176:Q176"/>
    <mergeCell ref="L178:M178"/>
    <mergeCell ref="N178:Q178"/>
    <mergeCell ref="L180:M180"/>
    <mergeCell ref="N180:Q180"/>
    <mergeCell ref="F173:I173"/>
    <mergeCell ref="F179:I179"/>
    <mergeCell ref="F176:I176"/>
    <mergeCell ref="F174:I174"/>
    <mergeCell ref="F175:I175"/>
    <mergeCell ref="F177:I177"/>
    <mergeCell ref="F178:I178"/>
    <mergeCell ref="F180:I180"/>
    <mergeCell ref="F181:I181"/>
    <mergeCell ref="F182:I182"/>
    <mergeCell ref="F183:I183"/>
    <mergeCell ref="F184:I184"/>
    <mergeCell ref="F185:I185"/>
    <mergeCell ref="L185:M185"/>
    <mergeCell ref="F187:I187"/>
    <mergeCell ref="N185:Q185"/>
    <mergeCell ref="F186:I186"/>
    <mergeCell ref="F188:I188"/>
    <mergeCell ref="F189:I189"/>
    <mergeCell ref="F190:I190"/>
    <mergeCell ref="L190:M190"/>
    <mergeCell ref="N190:Q190"/>
    <mergeCell ref="F191:I191"/>
    <mergeCell ref="F194:I194"/>
    <mergeCell ref="F192:I192"/>
    <mergeCell ref="L192:M192"/>
    <mergeCell ref="N192:Q192"/>
    <mergeCell ref="F193:I193"/>
    <mergeCell ref="L194:M194"/>
    <mergeCell ref="N194:Q194"/>
    <mergeCell ref="F195:I195"/>
    <mergeCell ref="L195:M195"/>
    <mergeCell ref="N195:Q195"/>
    <mergeCell ref="L196:M196"/>
    <mergeCell ref="N196:Q196"/>
    <mergeCell ref="F196:I196"/>
    <mergeCell ref="F199:I199"/>
    <mergeCell ref="F197:I197"/>
    <mergeCell ref="F198:I198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F208:I208"/>
    <mergeCell ref="F206:I206"/>
    <mergeCell ref="L206:M206"/>
    <mergeCell ref="N206:Q206"/>
    <mergeCell ref="F207:I207"/>
    <mergeCell ref="L208:M208"/>
    <mergeCell ref="N208:Q208"/>
    <mergeCell ref="F209:I209"/>
    <mergeCell ref="F210:I210"/>
    <mergeCell ref="F211:I211"/>
    <mergeCell ref="F212:I212"/>
    <mergeCell ref="F215:I215"/>
    <mergeCell ref="F213:I213"/>
    <mergeCell ref="L213:M213"/>
    <mergeCell ref="N213:Q213"/>
    <mergeCell ref="F214:I214"/>
    <mergeCell ref="F216:I216"/>
    <mergeCell ref="F217:I217"/>
    <mergeCell ref="F218:I218"/>
    <mergeCell ref="L218:M218"/>
    <mergeCell ref="N218:Q218"/>
    <mergeCell ref="F219:I219"/>
    <mergeCell ref="F220:I220"/>
    <mergeCell ref="F223:I223"/>
    <mergeCell ref="F221:I221"/>
    <mergeCell ref="F222:I222"/>
    <mergeCell ref="L223:M223"/>
    <mergeCell ref="N223:Q223"/>
    <mergeCell ref="F224:I224"/>
    <mergeCell ref="F225:I225"/>
    <mergeCell ref="L225:M225"/>
    <mergeCell ref="N225:Q225"/>
    <mergeCell ref="F226:I226"/>
    <mergeCell ref="F229:I229"/>
    <mergeCell ref="F227:I227"/>
    <mergeCell ref="L227:M227"/>
    <mergeCell ref="N227:Q227"/>
    <mergeCell ref="F228:I228"/>
    <mergeCell ref="L229:M229"/>
    <mergeCell ref="N229:Q229"/>
    <mergeCell ref="F230:I230"/>
    <mergeCell ref="F231:I231"/>
    <mergeCell ref="F232:I232"/>
    <mergeCell ref="F233:I233"/>
    <mergeCell ref="F236:I236"/>
    <mergeCell ref="F234:I234"/>
    <mergeCell ref="L234:M234"/>
    <mergeCell ref="N234:Q234"/>
    <mergeCell ref="F235:I235"/>
    <mergeCell ref="F237:I237"/>
    <mergeCell ref="F238:I238"/>
    <mergeCell ref="F239:I239"/>
    <mergeCell ref="L239:M239"/>
    <mergeCell ref="N239:Q239"/>
    <mergeCell ref="F240:I240"/>
    <mergeCell ref="F241:I241"/>
    <mergeCell ref="F244:I244"/>
    <mergeCell ref="F242:I242"/>
    <mergeCell ref="F243:I243"/>
    <mergeCell ref="L244:M244"/>
    <mergeCell ref="N244:Q244"/>
    <mergeCell ref="F245:I245"/>
    <mergeCell ref="F246:I246"/>
    <mergeCell ref="L246:M246"/>
    <mergeCell ref="N246:Q246"/>
    <mergeCell ref="F247:I247"/>
    <mergeCell ref="F250:I250"/>
    <mergeCell ref="F248:I248"/>
    <mergeCell ref="L248:M248"/>
    <mergeCell ref="N248:Q248"/>
    <mergeCell ref="F249:I249"/>
    <mergeCell ref="L250:M250"/>
    <mergeCell ref="N250:Q250"/>
    <mergeCell ref="F251:I251"/>
    <mergeCell ref="L252:M252"/>
    <mergeCell ref="N252:Q252"/>
    <mergeCell ref="F252:I252"/>
    <mergeCell ref="F255:I255"/>
    <mergeCell ref="F253:I253"/>
    <mergeCell ref="F254:I254"/>
    <mergeCell ref="L254:M254"/>
    <mergeCell ref="N254:Q254"/>
    <mergeCell ref="F256:I256"/>
    <mergeCell ref="F257:I257"/>
    <mergeCell ref="L257:M257"/>
    <mergeCell ref="N257:Q257"/>
    <mergeCell ref="F258:I258"/>
    <mergeCell ref="F261:I261"/>
    <mergeCell ref="F259:I259"/>
    <mergeCell ref="L259:M259"/>
    <mergeCell ref="N259:Q259"/>
    <mergeCell ref="F260:I260"/>
    <mergeCell ref="L261:M261"/>
    <mergeCell ref="N261:Q261"/>
    <mergeCell ref="F262:I262"/>
    <mergeCell ref="F263:I263"/>
    <mergeCell ref="F266:I266"/>
    <mergeCell ref="F264:I264"/>
    <mergeCell ref="L264:M264"/>
    <mergeCell ref="N264:Q264"/>
    <mergeCell ref="F265:I265"/>
    <mergeCell ref="L266:M266"/>
    <mergeCell ref="N266:Q266"/>
    <mergeCell ref="F267:I267"/>
    <mergeCell ref="F268:I268"/>
    <mergeCell ref="L268:M268"/>
    <mergeCell ref="N268:Q268"/>
    <mergeCell ref="F269:I269"/>
    <mergeCell ref="F272:I272"/>
    <mergeCell ref="F270:I270"/>
    <mergeCell ref="F271:I271"/>
    <mergeCell ref="L272:M272"/>
    <mergeCell ref="N272:Q272"/>
    <mergeCell ref="F273:I273"/>
    <mergeCell ref="F274:I274"/>
    <mergeCell ref="F275:I275"/>
    <mergeCell ref="L276:M276"/>
    <mergeCell ref="N276:Q276"/>
    <mergeCell ref="F276:I276"/>
    <mergeCell ref="F279:I279"/>
    <mergeCell ref="F277:I277"/>
    <mergeCell ref="F278:I278"/>
    <mergeCell ref="L278:M278"/>
    <mergeCell ref="N278:Q278"/>
    <mergeCell ref="F280:I280"/>
    <mergeCell ref="F281:I281"/>
    <mergeCell ref="F282:I282"/>
    <mergeCell ref="L283:M283"/>
    <mergeCell ref="N283:Q283"/>
    <mergeCell ref="F283:I283"/>
    <mergeCell ref="F286:I286"/>
    <mergeCell ref="F284:I284"/>
    <mergeCell ref="F285:I285"/>
    <mergeCell ref="L285:M285"/>
    <mergeCell ref="N285:Q285"/>
    <mergeCell ref="F287:I287"/>
    <mergeCell ref="L287:M287"/>
    <mergeCell ref="N287:Q287"/>
    <mergeCell ref="F288:I288"/>
    <mergeCell ref="F289:I289"/>
    <mergeCell ref="F290:I290"/>
    <mergeCell ref="F293:I293"/>
    <mergeCell ref="F291:I291"/>
    <mergeCell ref="L291:M291"/>
    <mergeCell ref="N291:Q291"/>
    <mergeCell ref="F292:I292"/>
    <mergeCell ref="F294:I294"/>
    <mergeCell ref="F295:I295"/>
    <mergeCell ref="L295:M295"/>
    <mergeCell ref="N295:Q295"/>
    <mergeCell ref="F296:I296"/>
    <mergeCell ref="F297:I297"/>
    <mergeCell ref="F300:I300"/>
    <mergeCell ref="F298:I298"/>
    <mergeCell ref="F299:I299"/>
    <mergeCell ref="L299:M299"/>
    <mergeCell ref="N299:Q299"/>
    <mergeCell ref="F301:I301"/>
    <mergeCell ref="L301:M301"/>
    <mergeCell ref="N301:Q301"/>
    <mergeCell ref="F302:I302"/>
    <mergeCell ref="F303:I303"/>
    <mergeCell ref="L303:M303"/>
    <mergeCell ref="N303:Q303"/>
    <mergeCell ref="F304:I304"/>
    <mergeCell ref="F307:I307"/>
    <mergeCell ref="F305:I305"/>
    <mergeCell ref="F306:I306"/>
    <mergeCell ref="F308:I308"/>
    <mergeCell ref="F309:I309"/>
    <mergeCell ref="L309:M309"/>
    <mergeCell ref="N309:Q309"/>
    <mergeCell ref="L310:M310"/>
    <mergeCell ref="N310:Q310"/>
    <mergeCell ref="L311:M311"/>
    <mergeCell ref="N311:Q311"/>
    <mergeCell ref="F310:I310"/>
    <mergeCell ref="F313:I313"/>
    <mergeCell ref="F311:I311"/>
    <mergeCell ref="L313:M313"/>
    <mergeCell ref="N313:Q313"/>
    <mergeCell ref="F314:I314"/>
    <mergeCell ref="F315:I315"/>
    <mergeCell ref="F316:I316"/>
    <mergeCell ref="F317:I317"/>
    <mergeCell ref="F318:I318"/>
    <mergeCell ref="L318:M318"/>
    <mergeCell ref="N318:Q318"/>
    <mergeCell ref="F319:I319"/>
    <mergeCell ref="N312:Q312"/>
    <mergeCell ref="F320:I320"/>
    <mergeCell ref="F323:I323"/>
    <mergeCell ref="F321:I321"/>
    <mergeCell ref="F322:I322"/>
    <mergeCell ref="L323:M323"/>
    <mergeCell ref="N323:Q323"/>
    <mergeCell ref="F324:I324"/>
    <mergeCell ref="F325:I325"/>
    <mergeCell ref="F326:I326"/>
    <mergeCell ref="F327:I327"/>
    <mergeCell ref="F328:I328"/>
    <mergeCell ref="L328:M328"/>
    <mergeCell ref="N328:Q328"/>
    <mergeCell ref="N329:Q329"/>
    <mergeCell ref="F331:I331"/>
    <mergeCell ref="F332:I332"/>
    <mergeCell ref="L331:M331"/>
    <mergeCell ref="N331:Q331"/>
    <mergeCell ref="F333:I333"/>
    <mergeCell ref="F334:I334"/>
    <mergeCell ref="F335:I335"/>
    <mergeCell ref="L335:M335"/>
    <mergeCell ref="N335:Q335"/>
    <mergeCell ref="F336:I336"/>
    <mergeCell ref="F337:I337"/>
    <mergeCell ref="N330:Q330"/>
    <mergeCell ref="F338:I338"/>
    <mergeCell ref="F341:I341"/>
    <mergeCell ref="F339:I339"/>
    <mergeCell ref="L339:M339"/>
    <mergeCell ref="N339:Q339"/>
    <mergeCell ref="F340:I340"/>
    <mergeCell ref="L341:M341"/>
    <mergeCell ref="N341:Q341"/>
    <mergeCell ref="F342:I342"/>
    <mergeCell ref="F343:I343"/>
    <mergeCell ref="L343:M343"/>
    <mergeCell ref="N343:Q343"/>
    <mergeCell ref="F344:I344"/>
    <mergeCell ref="F345:I345"/>
    <mergeCell ref="F348:I348"/>
    <mergeCell ref="F346:I346"/>
    <mergeCell ref="F347:I347"/>
    <mergeCell ref="L348:M348"/>
    <mergeCell ref="N348:Q348"/>
    <mergeCell ref="F349:I349"/>
    <mergeCell ref="F350:I350"/>
    <mergeCell ref="F351:I351"/>
    <mergeCell ref="F352:I352"/>
    <mergeCell ref="F353:I353"/>
    <mergeCell ref="L354:M354"/>
    <mergeCell ref="N354:Q354"/>
    <mergeCell ref="F354:I354"/>
    <mergeCell ref="F357:I357"/>
    <mergeCell ref="F355:I355"/>
    <mergeCell ref="F356:I356"/>
    <mergeCell ref="F358:I358"/>
    <mergeCell ref="F359:I359"/>
    <mergeCell ref="F360:I360"/>
    <mergeCell ref="L360:M360"/>
    <mergeCell ref="N360:Q360"/>
    <mergeCell ref="F361:I361"/>
    <mergeCell ref="F362:I362"/>
    <mergeCell ref="F363:I363"/>
    <mergeCell ref="F366:I366"/>
    <mergeCell ref="F364:I364"/>
    <mergeCell ref="F365:I365"/>
    <mergeCell ref="L365:M365"/>
    <mergeCell ref="N365:Q365"/>
    <mergeCell ref="F367:I367"/>
    <mergeCell ref="F368:I368"/>
    <mergeCell ref="F369:I369"/>
    <mergeCell ref="F370:I370"/>
    <mergeCell ref="L370:M370"/>
    <mergeCell ref="N370:Q370"/>
    <mergeCell ref="F371:I371"/>
    <mergeCell ref="F372:I372"/>
    <mergeCell ref="F375:I375"/>
    <mergeCell ref="F373:I373"/>
    <mergeCell ref="F374:I374"/>
    <mergeCell ref="L375:M375"/>
    <mergeCell ref="N375:Q375"/>
    <mergeCell ref="F376:I376"/>
    <mergeCell ref="F377:I377"/>
    <mergeCell ref="L377:M377"/>
    <mergeCell ref="N377:Q377"/>
    <mergeCell ref="F378:I378"/>
    <mergeCell ref="L379:M379"/>
    <mergeCell ref="N379:Q379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125</v>
      </c>
      <c r="G1" s="15"/>
      <c r="H1" s="154" t="s">
        <v>126</v>
      </c>
      <c r="I1" s="154"/>
      <c r="J1" s="154"/>
      <c r="K1" s="154"/>
      <c r="L1" s="15" t="s">
        <v>127</v>
      </c>
      <c r="M1" s="13"/>
      <c r="N1" s="13"/>
      <c r="O1" s="14" t="s">
        <v>128</v>
      </c>
      <c r="P1" s="13"/>
      <c r="Q1" s="13"/>
      <c r="R1" s="13"/>
      <c r="S1" s="15" t="s">
        <v>129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109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130</v>
      </c>
    </row>
    <row r="4" ht="36.96" customHeight="1">
      <c r="B4" s="26"/>
      <c r="C4" s="27" t="s">
        <v>131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VD_Nove_Mlyny_oprava_stavebni_casti_objektu_MVE_I_etapa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132</v>
      </c>
      <c r="E7" s="47"/>
      <c r="F7" s="36" t="s">
        <v>1301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6" t="str">
        <f>'Rekapitulace stavby'!AN8</f>
        <v>30. 11. 2018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">
        <v>22</v>
      </c>
      <c r="P11" s="33"/>
      <c r="Q11" s="47"/>
      <c r="R11" s="48"/>
    </row>
    <row r="12" s="1" customFormat="1" ht="18" customHeight="1">
      <c r="B12" s="46"/>
      <c r="C12" s="47"/>
      <c r="D12" s="47"/>
      <c r="E12" s="33" t="s">
        <v>30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">
        <v>22</v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">
        <v>22</v>
      </c>
      <c r="P14" s="33"/>
      <c r="Q14" s="47"/>
      <c r="R14" s="48"/>
    </row>
    <row r="15" s="1" customFormat="1" ht="18" customHeight="1">
      <c r="B15" s="46"/>
      <c r="C15" s="47"/>
      <c r="D15" s="47"/>
      <c r="E15" s="39" t="s">
        <v>134</v>
      </c>
      <c r="F15" s="157"/>
      <c r="G15" s="157"/>
      <c r="H15" s="157"/>
      <c r="I15" s="157"/>
      <c r="J15" s="157"/>
      <c r="K15" s="157"/>
      <c r="L15" s="157"/>
      <c r="M15" s="38" t="s">
        <v>31</v>
      </c>
      <c r="N15" s="47"/>
      <c r="O15" s="39" t="s">
        <v>22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">
        <v>22</v>
      </c>
      <c r="P17" s="33"/>
      <c r="Q17" s="47"/>
      <c r="R17" s="48"/>
    </row>
    <row r="18" s="1" customFormat="1" ht="18" customHeight="1">
      <c r="B18" s="46"/>
      <c r="C18" s="47"/>
      <c r="D18" s="47"/>
      <c r="E18" s="33" t="s">
        <v>35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">
        <v>22</v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37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135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119</v>
      </c>
      <c r="E28" s="47"/>
      <c r="F28" s="47"/>
      <c r="G28" s="47"/>
      <c r="H28" s="47"/>
      <c r="I28" s="47"/>
      <c r="J28" s="47"/>
      <c r="K28" s="47"/>
      <c r="L28" s="47"/>
      <c r="M28" s="45">
        <f>N98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42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43</v>
      </c>
      <c r="E32" s="54" t="s">
        <v>44</v>
      </c>
      <c r="F32" s="55">
        <v>0.20999999999999999</v>
      </c>
      <c r="G32" s="161" t="s">
        <v>45</v>
      </c>
      <c r="H32" s="162">
        <f>(SUM(BE98:BE105)+SUM(BE123:BE189))</f>
        <v>0</v>
      </c>
      <c r="I32" s="47"/>
      <c r="J32" s="47"/>
      <c r="K32" s="47"/>
      <c r="L32" s="47"/>
      <c r="M32" s="162">
        <f>ROUND((SUM(BE98:BE105)+SUM(BE123:BE189)),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46</v>
      </c>
      <c r="F33" s="55">
        <v>0.14999999999999999</v>
      </c>
      <c r="G33" s="161" t="s">
        <v>45</v>
      </c>
      <c r="H33" s="162">
        <f>(SUM(BF98:BF105)+SUM(BF123:BF189))</f>
        <v>0</v>
      </c>
      <c r="I33" s="47"/>
      <c r="J33" s="47"/>
      <c r="K33" s="47"/>
      <c r="L33" s="47"/>
      <c r="M33" s="162">
        <f>ROUND((SUM(BF98:BF105)+SUM(BF123:BF189)),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47</v>
      </c>
      <c r="F34" s="55">
        <v>0.20999999999999999</v>
      </c>
      <c r="G34" s="161" t="s">
        <v>45</v>
      </c>
      <c r="H34" s="162">
        <f>(SUM(BG98:BG105)+SUM(BG123:BG189))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48</v>
      </c>
      <c r="F35" s="55">
        <v>0.14999999999999999</v>
      </c>
      <c r="G35" s="161" t="s">
        <v>45</v>
      </c>
      <c r="H35" s="162">
        <f>(SUM(BH98:BH105)+SUM(BH123:BH189))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49</v>
      </c>
      <c r="F36" s="55">
        <v>0</v>
      </c>
      <c r="G36" s="161" t="s">
        <v>45</v>
      </c>
      <c r="H36" s="162">
        <f>(SUM(BI98:BI105)+SUM(BI123:BI189))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50</v>
      </c>
      <c r="E38" s="103"/>
      <c r="F38" s="103"/>
      <c r="G38" s="164" t="s">
        <v>51</v>
      </c>
      <c r="H38" s="165" t="s">
        <v>52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136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VD_Nove_Mlyny_oprava_stavebni_casti_objektu_MVE_I_etapa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SO 03 - Veřejné osvětlení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Nové Mlýny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30. 11. 2018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28</v>
      </c>
      <c r="D83" s="47"/>
      <c r="E83" s="47"/>
      <c r="F83" s="33" t="str">
        <f>E12</f>
        <v>Povodí Moravy, s.p.</v>
      </c>
      <c r="G83" s="47"/>
      <c r="H83" s="47"/>
      <c r="I83" s="47"/>
      <c r="J83" s="47"/>
      <c r="K83" s="38" t="s">
        <v>34</v>
      </c>
      <c r="L83" s="47"/>
      <c r="M83" s="33" t="str">
        <f>E18</f>
        <v>ing. Jan Hladiš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bude určen výběrem</v>
      </c>
      <c r="G84" s="47"/>
      <c r="H84" s="47"/>
      <c r="I84" s="47"/>
      <c r="J84" s="47"/>
      <c r="K84" s="38" t="s">
        <v>37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137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138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139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N123</f>
        <v>0</v>
      </c>
      <c r="O88" s="174"/>
      <c r="P88" s="174"/>
      <c r="Q88" s="174"/>
      <c r="R88" s="48"/>
      <c r="T88" s="171"/>
      <c r="U88" s="171"/>
      <c r="AU88" s="22" t="s">
        <v>140</v>
      </c>
    </row>
    <row r="89" s="6" customFormat="1" ht="24.96" customHeight="1">
      <c r="B89" s="175"/>
      <c r="C89" s="176"/>
      <c r="D89" s="177" t="s">
        <v>141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N124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1302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N125</f>
        <v>0</v>
      </c>
      <c r="O90" s="182"/>
      <c r="P90" s="182"/>
      <c r="Q90" s="182"/>
      <c r="R90" s="183"/>
      <c r="T90" s="184"/>
      <c r="U90" s="184"/>
    </row>
    <row r="91" s="7" customFormat="1" ht="14.88" customHeight="1">
      <c r="B91" s="181"/>
      <c r="C91" s="182"/>
      <c r="D91" s="136" t="s">
        <v>1303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N156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144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N160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145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N166</f>
        <v>0</v>
      </c>
      <c r="O93" s="182"/>
      <c r="P93" s="182"/>
      <c r="Q93" s="182"/>
      <c r="R93" s="183"/>
      <c r="T93" s="184"/>
      <c r="U93" s="184"/>
    </row>
    <row r="94" s="6" customFormat="1" ht="24.96" customHeight="1">
      <c r="B94" s="175"/>
      <c r="C94" s="176"/>
      <c r="D94" s="177" t="s">
        <v>922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78">
        <f>N168</f>
        <v>0</v>
      </c>
      <c r="O94" s="176"/>
      <c r="P94" s="176"/>
      <c r="Q94" s="176"/>
      <c r="R94" s="179"/>
      <c r="T94" s="180"/>
      <c r="U94" s="180"/>
    </row>
    <row r="95" s="7" customFormat="1" ht="19.92" customHeight="1">
      <c r="B95" s="181"/>
      <c r="C95" s="182"/>
      <c r="D95" s="136" t="s">
        <v>923</v>
      </c>
      <c r="E95" s="182"/>
      <c r="F95" s="182"/>
      <c r="G95" s="182"/>
      <c r="H95" s="182"/>
      <c r="I95" s="182"/>
      <c r="J95" s="182"/>
      <c r="K95" s="182"/>
      <c r="L95" s="182"/>
      <c r="M95" s="182"/>
      <c r="N95" s="138">
        <f>N169</f>
        <v>0</v>
      </c>
      <c r="O95" s="182"/>
      <c r="P95" s="182"/>
      <c r="Q95" s="182"/>
      <c r="R95" s="183"/>
      <c r="T95" s="184"/>
      <c r="U95" s="184"/>
    </row>
    <row r="96" s="7" customFormat="1" ht="19.92" customHeight="1">
      <c r="B96" s="181"/>
      <c r="C96" s="182"/>
      <c r="D96" s="136" t="s">
        <v>1304</v>
      </c>
      <c r="E96" s="182"/>
      <c r="F96" s="182"/>
      <c r="G96" s="182"/>
      <c r="H96" s="182"/>
      <c r="I96" s="182"/>
      <c r="J96" s="182"/>
      <c r="K96" s="182"/>
      <c r="L96" s="182"/>
      <c r="M96" s="182"/>
      <c r="N96" s="138">
        <f>N183</f>
        <v>0</v>
      </c>
      <c r="O96" s="182"/>
      <c r="P96" s="182"/>
      <c r="Q96" s="182"/>
      <c r="R96" s="183"/>
      <c r="T96" s="184"/>
      <c r="U96" s="184"/>
    </row>
    <row r="97" s="1" customFormat="1" ht="21.84" customHeight="1"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8"/>
      <c r="T97" s="171"/>
      <c r="U97" s="171"/>
    </row>
    <row r="98" s="1" customFormat="1" ht="29.28" customHeight="1">
      <c r="B98" s="46"/>
      <c r="C98" s="173" t="s">
        <v>152</v>
      </c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174">
        <f>ROUND(N99+N100+N101+N102+N103+N104,2)</f>
        <v>0</v>
      </c>
      <c r="O98" s="185"/>
      <c r="P98" s="185"/>
      <c r="Q98" s="185"/>
      <c r="R98" s="48"/>
      <c r="T98" s="186"/>
      <c r="U98" s="187" t="s">
        <v>43</v>
      </c>
    </row>
    <row r="99" s="1" customFormat="1" ht="18" customHeight="1">
      <c r="B99" s="46"/>
      <c r="C99" s="47"/>
      <c r="D99" s="143" t="s">
        <v>153</v>
      </c>
      <c r="E99" s="136"/>
      <c r="F99" s="136"/>
      <c r="G99" s="136"/>
      <c r="H99" s="136"/>
      <c r="I99" s="47"/>
      <c r="J99" s="47"/>
      <c r="K99" s="47"/>
      <c r="L99" s="47"/>
      <c r="M99" s="47"/>
      <c r="N99" s="137">
        <f>ROUND(N88*T99,2)</f>
        <v>0</v>
      </c>
      <c r="O99" s="138"/>
      <c r="P99" s="138"/>
      <c r="Q99" s="138"/>
      <c r="R99" s="48"/>
      <c r="S99" s="188"/>
      <c r="T99" s="189"/>
      <c r="U99" s="190" t="s">
        <v>44</v>
      </c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91" t="s">
        <v>113</v>
      </c>
      <c r="AZ99" s="188"/>
      <c r="BA99" s="188"/>
      <c r="BB99" s="188"/>
      <c r="BC99" s="188"/>
      <c r="BD99" s="188"/>
      <c r="BE99" s="192">
        <f>IF(U99="základní",N99,0)</f>
        <v>0</v>
      </c>
      <c r="BF99" s="192">
        <f>IF(U99="snížená",N99,0)</f>
        <v>0</v>
      </c>
      <c r="BG99" s="192">
        <f>IF(U99="zákl. přenesená",N99,0)</f>
        <v>0</v>
      </c>
      <c r="BH99" s="192">
        <f>IF(U99="sníž. přenesená",N99,0)</f>
        <v>0</v>
      </c>
      <c r="BI99" s="192">
        <f>IF(U99="nulová",N99,0)</f>
        <v>0</v>
      </c>
      <c r="BJ99" s="191" t="s">
        <v>87</v>
      </c>
      <c r="BK99" s="188"/>
      <c r="BL99" s="188"/>
      <c r="BM99" s="188"/>
    </row>
    <row r="100" s="1" customFormat="1" ht="18" customHeight="1">
      <c r="B100" s="46"/>
      <c r="C100" s="47"/>
      <c r="D100" s="143" t="s">
        <v>154</v>
      </c>
      <c r="E100" s="136"/>
      <c r="F100" s="136"/>
      <c r="G100" s="136"/>
      <c r="H100" s="136"/>
      <c r="I100" s="47"/>
      <c r="J100" s="47"/>
      <c r="K100" s="47"/>
      <c r="L100" s="47"/>
      <c r="M100" s="47"/>
      <c r="N100" s="137">
        <f>ROUND(N88*T100,2)</f>
        <v>0</v>
      </c>
      <c r="O100" s="138"/>
      <c r="P100" s="138"/>
      <c r="Q100" s="138"/>
      <c r="R100" s="48"/>
      <c r="S100" s="188"/>
      <c r="T100" s="189"/>
      <c r="U100" s="190" t="s">
        <v>44</v>
      </c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91" t="s">
        <v>113</v>
      </c>
      <c r="AZ100" s="188"/>
      <c r="BA100" s="188"/>
      <c r="BB100" s="188"/>
      <c r="BC100" s="188"/>
      <c r="BD100" s="188"/>
      <c r="BE100" s="192">
        <f>IF(U100="základní",N100,0)</f>
        <v>0</v>
      </c>
      <c r="BF100" s="192">
        <f>IF(U100="snížená",N100,0)</f>
        <v>0</v>
      </c>
      <c r="BG100" s="192">
        <f>IF(U100="zákl. přenesená",N100,0)</f>
        <v>0</v>
      </c>
      <c r="BH100" s="192">
        <f>IF(U100="sníž. přenesená",N100,0)</f>
        <v>0</v>
      </c>
      <c r="BI100" s="192">
        <f>IF(U100="nulová",N100,0)</f>
        <v>0</v>
      </c>
      <c r="BJ100" s="191" t="s">
        <v>87</v>
      </c>
      <c r="BK100" s="188"/>
      <c r="BL100" s="188"/>
      <c r="BM100" s="188"/>
    </row>
    <row r="101" s="1" customFormat="1" ht="18" customHeight="1">
      <c r="B101" s="46"/>
      <c r="C101" s="47"/>
      <c r="D101" s="143" t="s">
        <v>155</v>
      </c>
      <c r="E101" s="136"/>
      <c r="F101" s="136"/>
      <c r="G101" s="136"/>
      <c r="H101" s="136"/>
      <c r="I101" s="47"/>
      <c r="J101" s="47"/>
      <c r="K101" s="47"/>
      <c r="L101" s="47"/>
      <c r="M101" s="47"/>
      <c r="N101" s="137">
        <f>ROUND(N88*T101,2)</f>
        <v>0</v>
      </c>
      <c r="O101" s="138"/>
      <c r="P101" s="138"/>
      <c r="Q101" s="138"/>
      <c r="R101" s="48"/>
      <c r="S101" s="188"/>
      <c r="T101" s="189"/>
      <c r="U101" s="190" t="s">
        <v>44</v>
      </c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91" t="s">
        <v>113</v>
      </c>
      <c r="AZ101" s="188"/>
      <c r="BA101" s="188"/>
      <c r="BB101" s="188"/>
      <c r="BC101" s="188"/>
      <c r="BD101" s="188"/>
      <c r="BE101" s="192">
        <f>IF(U101="základní",N101,0)</f>
        <v>0</v>
      </c>
      <c r="BF101" s="192">
        <f>IF(U101="snížená",N101,0)</f>
        <v>0</v>
      </c>
      <c r="BG101" s="192">
        <f>IF(U101="zákl. přenesená",N101,0)</f>
        <v>0</v>
      </c>
      <c r="BH101" s="192">
        <f>IF(U101="sníž. přenesená",N101,0)</f>
        <v>0</v>
      </c>
      <c r="BI101" s="192">
        <f>IF(U101="nulová",N101,0)</f>
        <v>0</v>
      </c>
      <c r="BJ101" s="191" t="s">
        <v>87</v>
      </c>
      <c r="BK101" s="188"/>
      <c r="BL101" s="188"/>
      <c r="BM101" s="188"/>
    </row>
    <row r="102" s="1" customFormat="1" ht="18" customHeight="1">
      <c r="B102" s="46"/>
      <c r="C102" s="47"/>
      <c r="D102" s="143" t="s">
        <v>156</v>
      </c>
      <c r="E102" s="136"/>
      <c r="F102" s="136"/>
      <c r="G102" s="136"/>
      <c r="H102" s="136"/>
      <c r="I102" s="47"/>
      <c r="J102" s="47"/>
      <c r="K102" s="47"/>
      <c r="L102" s="47"/>
      <c r="M102" s="47"/>
      <c r="N102" s="137">
        <f>ROUND(N88*T102,2)</f>
        <v>0</v>
      </c>
      <c r="O102" s="138"/>
      <c r="P102" s="138"/>
      <c r="Q102" s="138"/>
      <c r="R102" s="48"/>
      <c r="S102" s="188"/>
      <c r="T102" s="189"/>
      <c r="U102" s="190" t="s">
        <v>44</v>
      </c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91" t="s">
        <v>113</v>
      </c>
      <c r="AZ102" s="188"/>
      <c r="BA102" s="188"/>
      <c r="BB102" s="188"/>
      <c r="BC102" s="188"/>
      <c r="BD102" s="188"/>
      <c r="BE102" s="192">
        <f>IF(U102="základní",N102,0)</f>
        <v>0</v>
      </c>
      <c r="BF102" s="192">
        <f>IF(U102="snížená",N102,0)</f>
        <v>0</v>
      </c>
      <c r="BG102" s="192">
        <f>IF(U102="zákl. přenesená",N102,0)</f>
        <v>0</v>
      </c>
      <c r="BH102" s="192">
        <f>IF(U102="sníž. přenesená",N102,0)</f>
        <v>0</v>
      </c>
      <c r="BI102" s="192">
        <f>IF(U102="nulová",N102,0)</f>
        <v>0</v>
      </c>
      <c r="BJ102" s="191" t="s">
        <v>87</v>
      </c>
      <c r="BK102" s="188"/>
      <c r="BL102" s="188"/>
      <c r="BM102" s="188"/>
    </row>
    <row r="103" s="1" customFormat="1" ht="18" customHeight="1">
      <c r="B103" s="46"/>
      <c r="C103" s="47"/>
      <c r="D103" s="143" t="s">
        <v>157</v>
      </c>
      <c r="E103" s="136"/>
      <c r="F103" s="136"/>
      <c r="G103" s="136"/>
      <c r="H103" s="136"/>
      <c r="I103" s="47"/>
      <c r="J103" s="47"/>
      <c r="K103" s="47"/>
      <c r="L103" s="47"/>
      <c r="M103" s="47"/>
      <c r="N103" s="137">
        <f>ROUND(N88*T103,2)</f>
        <v>0</v>
      </c>
      <c r="O103" s="138"/>
      <c r="P103" s="138"/>
      <c r="Q103" s="138"/>
      <c r="R103" s="48"/>
      <c r="S103" s="188"/>
      <c r="T103" s="189"/>
      <c r="U103" s="190" t="s">
        <v>44</v>
      </c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91" t="s">
        <v>113</v>
      </c>
      <c r="AZ103" s="188"/>
      <c r="BA103" s="188"/>
      <c r="BB103" s="188"/>
      <c r="BC103" s="188"/>
      <c r="BD103" s="188"/>
      <c r="BE103" s="192">
        <f>IF(U103="základní",N103,0)</f>
        <v>0</v>
      </c>
      <c r="BF103" s="192">
        <f>IF(U103="snížená",N103,0)</f>
        <v>0</v>
      </c>
      <c r="BG103" s="192">
        <f>IF(U103="zákl. přenesená",N103,0)</f>
        <v>0</v>
      </c>
      <c r="BH103" s="192">
        <f>IF(U103="sníž. přenesená",N103,0)</f>
        <v>0</v>
      </c>
      <c r="BI103" s="192">
        <f>IF(U103="nulová",N103,0)</f>
        <v>0</v>
      </c>
      <c r="BJ103" s="191" t="s">
        <v>87</v>
      </c>
      <c r="BK103" s="188"/>
      <c r="BL103" s="188"/>
      <c r="BM103" s="188"/>
    </row>
    <row r="104" s="1" customFormat="1" ht="18" customHeight="1">
      <c r="B104" s="46"/>
      <c r="C104" s="47"/>
      <c r="D104" s="136" t="s">
        <v>158</v>
      </c>
      <c r="E104" s="47"/>
      <c r="F104" s="47"/>
      <c r="G104" s="47"/>
      <c r="H104" s="47"/>
      <c r="I104" s="47"/>
      <c r="J104" s="47"/>
      <c r="K104" s="47"/>
      <c r="L104" s="47"/>
      <c r="M104" s="47"/>
      <c r="N104" s="137">
        <f>ROUND(N88*T104,2)</f>
        <v>0</v>
      </c>
      <c r="O104" s="138"/>
      <c r="P104" s="138"/>
      <c r="Q104" s="138"/>
      <c r="R104" s="48"/>
      <c r="S104" s="188"/>
      <c r="T104" s="193"/>
      <c r="U104" s="194" t="s">
        <v>44</v>
      </c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91" t="s">
        <v>159</v>
      </c>
      <c r="AZ104" s="188"/>
      <c r="BA104" s="188"/>
      <c r="BB104" s="188"/>
      <c r="BC104" s="188"/>
      <c r="BD104" s="188"/>
      <c r="BE104" s="192">
        <f>IF(U104="základní",N104,0)</f>
        <v>0</v>
      </c>
      <c r="BF104" s="192">
        <f>IF(U104="snížená",N104,0)</f>
        <v>0</v>
      </c>
      <c r="BG104" s="192">
        <f>IF(U104="zákl. přenesená",N104,0)</f>
        <v>0</v>
      </c>
      <c r="BH104" s="192">
        <f>IF(U104="sníž. přenesená",N104,0)</f>
        <v>0</v>
      </c>
      <c r="BI104" s="192">
        <f>IF(U104="nulová",N104,0)</f>
        <v>0</v>
      </c>
      <c r="BJ104" s="191" t="s">
        <v>87</v>
      </c>
      <c r="BK104" s="188"/>
      <c r="BL104" s="188"/>
      <c r="BM104" s="188"/>
    </row>
    <row r="105" s="1" customForma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8"/>
      <c r="T105" s="171"/>
      <c r="U105" s="171"/>
    </row>
    <row r="106" s="1" customFormat="1" ht="29.28" customHeight="1">
      <c r="B106" s="46"/>
      <c r="C106" s="150" t="s">
        <v>124</v>
      </c>
      <c r="D106" s="151"/>
      <c r="E106" s="151"/>
      <c r="F106" s="151"/>
      <c r="G106" s="151"/>
      <c r="H106" s="151"/>
      <c r="I106" s="151"/>
      <c r="J106" s="151"/>
      <c r="K106" s="151"/>
      <c r="L106" s="152">
        <f>ROUND(SUM(N88+N98),2)</f>
        <v>0</v>
      </c>
      <c r="M106" s="152"/>
      <c r="N106" s="152"/>
      <c r="O106" s="152"/>
      <c r="P106" s="152"/>
      <c r="Q106" s="152"/>
      <c r="R106" s="48"/>
      <c r="T106" s="171"/>
      <c r="U106" s="171"/>
    </row>
    <row r="107" s="1" customFormat="1" ht="6.96" customHeight="1"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7"/>
      <c r="T107" s="171"/>
      <c r="U107" s="171"/>
    </row>
    <row r="111" s="1" customFormat="1" ht="6.96" customHeight="1">
      <c r="B111" s="78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80"/>
    </row>
    <row r="112" s="1" customFormat="1" ht="36.96" customHeight="1">
      <c r="B112" s="46"/>
      <c r="C112" s="27" t="s">
        <v>160</v>
      </c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</row>
    <row r="113" s="1" customFormat="1" ht="6.96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30" customHeight="1">
      <c r="B114" s="46"/>
      <c r="C114" s="38" t="s">
        <v>19</v>
      </c>
      <c r="D114" s="47"/>
      <c r="E114" s="47"/>
      <c r="F114" s="155" t="str">
        <f>F6</f>
        <v>VD_Nove_Mlyny_oprava_stavebni_casti_objektu_MVE_I_etapa</v>
      </c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47"/>
      <c r="R114" s="48"/>
    </row>
    <row r="115" s="1" customFormat="1" ht="36.96" customHeight="1">
      <c r="B115" s="46"/>
      <c r="C115" s="85" t="s">
        <v>132</v>
      </c>
      <c r="D115" s="47"/>
      <c r="E115" s="47"/>
      <c r="F115" s="87" t="str">
        <f>F7</f>
        <v>SO 03 - Veřejné osvětlení</v>
      </c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1" customFormat="1" ht="6.96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 ht="18" customHeight="1">
      <c r="B117" s="46"/>
      <c r="C117" s="38" t="s">
        <v>24</v>
      </c>
      <c r="D117" s="47"/>
      <c r="E117" s="47"/>
      <c r="F117" s="33" t="str">
        <f>F9</f>
        <v>Nové Mlýny</v>
      </c>
      <c r="G117" s="47"/>
      <c r="H117" s="47"/>
      <c r="I117" s="47"/>
      <c r="J117" s="47"/>
      <c r="K117" s="38" t="s">
        <v>26</v>
      </c>
      <c r="L117" s="47"/>
      <c r="M117" s="90" t="str">
        <f>IF(O9="","",O9)</f>
        <v>30. 11. 2018</v>
      </c>
      <c r="N117" s="90"/>
      <c r="O117" s="90"/>
      <c r="P117" s="90"/>
      <c r="Q117" s="47"/>
      <c r="R117" s="48"/>
    </row>
    <row r="118" s="1" customFormat="1" ht="6.96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1" customFormat="1">
      <c r="B119" s="46"/>
      <c r="C119" s="38" t="s">
        <v>28</v>
      </c>
      <c r="D119" s="47"/>
      <c r="E119" s="47"/>
      <c r="F119" s="33" t="str">
        <f>E12</f>
        <v>Povodí Moravy, s.p.</v>
      </c>
      <c r="G119" s="47"/>
      <c r="H119" s="47"/>
      <c r="I119" s="47"/>
      <c r="J119" s="47"/>
      <c r="K119" s="38" t="s">
        <v>34</v>
      </c>
      <c r="L119" s="47"/>
      <c r="M119" s="33" t="str">
        <f>E18</f>
        <v>ing. Jan Hladiš</v>
      </c>
      <c r="N119" s="33"/>
      <c r="O119" s="33"/>
      <c r="P119" s="33"/>
      <c r="Q119" s="33"/>
      <c r="R119" s="48"/>
    </row>
    <row r="120" s="1" customFormat="1" ht="14.4" customHeight="1">
      <c r="B120" s="46"/>
      <c r="C120" s="38" t="s">
        <v>32</v>
      </c>
      <c r="D120" s="47"/>
      <c r="E120" s="47"/>
      <c r="F120" s="33" t="str">
        <f>IF(E15="","",E15)</f>
        <v>bude určen výběrem</v>
      </c>
      <c r="G120" s="47"/>
      <c r="H120" s="47"/>
      <c r="I120" s="47"/>
      <c r="J120" s="47"/>
      <c r="K120" s="38" t="s">
        <v>37</v>
      </c>
      <c r="L120" s="47"/>
      <c r="M120" s="33" t="str">
        <f>E21</f>
        <v xml:space="preserve"> </v>
      </c>
      <c r="N120" s="33"/>
      <c r="O120" s="33"/>
      <c r="P120" s="33"/>
      <c r="Q120" s="33"/>
      <c r="R120" s="48"/>
    </row>
    <row r="121" s="1" customFormat="1" ht="10.32" customHeight="1"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8"/>
    </row>
    <row r="122" s="8" customFormat="1" ht="29.28" customHeight="1">
      <c r="B122" s="195"/>
      <c r="C122" s="196" t="s">
        <v>161</v>
      </c>
      <c r="D122" s="197" t="s">
        <v>162</v>
      </c>
      <c r="E122" s="197" t="s">
        <v>61</v>
      </c>
      <c r="F122" s="197" t="s">
        <v>163</v>
      </c>
      <c r="G122" s="197"/>
      <c r="H122" s="197"/>
      <c r="I122" s="197"/>
      <c r="J122" s="197" t="s">
        <v>164</v>
      </c>
      <c r="K122" s="197" t="s">
        <v>165</v>
      </c>
      <c r="L122" s="197" t="s">
        <v>166</v>
      </c>
      <c r="M122" s="197"/>
      <c r="N122" s="197" t="s">
        <v>138</v>
      </c>
      <c r="O122" s="197"/>
      <c r="P122" s="197"/>
      <c r="Q122" s="198"/>
      <c r="R122" s="199"/>
      <c r="T122" s="106" t="s">
        <v>167</v>
      </c>
      <c r="U122" s="107" t="s">
        <v>43</v>
      </c>
      <c r="V122" s="107" t="s">
        <v>168</v>
      </c>
      <c r="W122" s="107" t="s">
        <v>169</v>
      </c>
      <c r="X122" s="107" t="s">
        <v>170</v>
      </c>
      <c r="Y122" s="107" t="s">
        <v>171</v>
      </c>
      <c r="Z122" s="107" t="s">
        <v>172</v>
      </c>
      <c r="AA122" s="108" t="s">
        <v>173</v>
      </c>
    </row>
    <row r="123" s="1" customFormat="1" ht="29.28" customHeight="1">
      <c r="B123" s="46"/>
      <c r="C123" s="110" t="s">
        <v>135</v>
      </c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200">
        <f>BK123</f>
        <v>0</v>
      </c>
      <c r="O123" s="201"/>
      <c r="P123" s="201"/>
      <c r="Q123" s="201"/>
      <c r="R123" s="48"/>
      <c r="T123" s="109"/>
      <c r="U123" s="67"/>
      <c r="V123" s="67"/>
      <c r="W123" s="202">
        <f>W124+W168+W190</f>
        <v>0</v>
      </c>
      <c r="X123" s="67"/>
      <c r="Y123" s="202">
        <f>Y124+Y168+Y190</f>
        <v>6.3558659999999989</v>
      </c>
      <c r="Z123" s="67"/>
      <c r="AA123" s="203">
        <f>AA124+AA168+AA190</f>
        <v>7.1345999999999998</v>
      </c>
      <c r="AT123" s="22" t="s">
        <v>78</v>
      </c>
      <c r="AU123" s="22" t="s">
        <v>140</v>
      </c>
      <c r="BK123" s="204">
        <f>BK124+BK168+BK190</f>
        <v>0</v>
      </c>
    </row>
    <row r="124" s="9" customFormat="1" ht="37.44001" customHeight="1">
      <c r="B124" s="205"/>
      <c r="C124" s="206"/>
      <c r="D124" s="207" t="s">
        <v>141</v>
      </c>
      <c r="E124" s="207"/>
      <c r="F124" s="207"/>
      <c r="G124" s="207"/>
      <c r="H124" s="207"/>
      <c r="I124" s="207"/>
      <c r="J124" s="207"/>
      <c r="K124" s="207"/>
      <c r="L124" s="207"/>
      <c r="M124" s="207"/>
      <c r="N124" s="208">
        <f>BK124</f>
        <v>0</v>
      </c>
      <c r="O124" s="178"/>
      <c r="P124" s="178"/>
      <c r="Q124" s="178"/>
      <c r="R124" s="209"/>
      <c r="T124" s="210"/>
      <c r="U124" s="206"/>
      <c r="V124" s="206"/>
      <c r="W124" s="211">
        <f>W125+W160+W166</f>
        <v>0</v>
      </c>
      <c r="X124" s="206"/>
      <c r="Y124" s="211">
        <f>Y125+Y160+Y166</f>
        <v>5.7651659999999989</v>
      </c>
      <c r="Z124" s="206"/>
      <c r="AA124" s="212">
        <f>AA125+AA160+AA166</f>
        <v>7.1345999999999998</v>
      </c>
      <c r="AR124" s="213" t="s">
        <v>87</v>
      </c>
      <c r="AT124" s="214" t="s">
        <v>78</v>
      </c>
      <c r="AU124" s="214" t="s">
        <v>79</v>
      </c>
      <c r="AY124" s="213" t="s">
        <v>174</v>
      </c>
      <c r="BK124" s="215">
        <f>BK125+BK160+BK166</f>
        <v>0</v>
      </c>
    </row>
    <row r="125" s="9" customFormat="1" ht="19.92" customHeight="1">
      <c r="B125" s="205"/>
      <c r="C125" s="206"/>
      <c r="D125" s="216" t="s">
        <v>1302</v>
      </c>
      <c r="E125" s="216"/>
      <c r="F125" s="216"/>
      <c r="G125" s="216"/>
      <c r="H125" s="216"/>
      <c r="I125" s="216"/>
      <c r="J125" s="216"/>
      <c r="K125" s="216"/>
      <c r="L125" s="216"/>
      <c r="M125" s="216"/>
      <c r="N125" s="217">
        <f>BK125</f>
        <v>0</v>
      </c>
      <c r="O125" s="218"/>
      <c r="P125" s="218"/>
      <c r="Q125" s="218"/>
      <c r="R125" s="209"/>
      <c r="T125" s="210"/>
      <c r="U125" s="206"/>
      <c r="V125" s="206"/>
      <c r="W125" s="211">
        <f>W126+SUM(W127:W156)</f>
        <v>0</v>
      </c>
      <c r="X125" s="206"/>
      <c r="Y125" s="211">
        <f>Y126+SUM(Y127:Y156)</f>
        <v>5.7651659999999989</v>
      </c>
      <c r="Z125" s="206"/>
      <c r="AA125" s="212">
        <f>AA126+SUM(AA127:AA156)</f>
        <v>7.1345999999999998</v>
      </c>
      <c r="AR125" s="213" t="s">
        <v>87</v>
      </c>
      <c r="AT125" s="214" t="s">
        <v>78</v>
      </c>
      <c r="AU125" s="214" t="s">
        <v>87</v>
      </c>
      <c r="AY125" s="213" t="s">
        <v>174</v>
      </c>
      <c r="BK125" s="215">
        <f>BK126+SUM(BK127:BK156)</f>
        <v>0</v>
      </c>
    </row>
    <row r="126" s="1" customFormat="1" ht="25.5" customHeight="1">
      <c r="B126" s="46"/>
      <c r="C126" s="219" t="s">
        <v>87</v>
      </c>
      <c r="D126" s="219" t="s">
        <v>175</v>
      </c>
      <c r="E126" s="220" t="s">
        <v>1305</v>
      </c>
      <c r="F126" s="221" t="s">
        <v>1306</v>
      </c>
      <c r="G126" s="221"/>
      <c r="H126" s="221"/>
      <c r="I126" s="221"/>
      <c r="J126" s="222" t="s">
        <v>178</v>
      </c>
      <c r="K126" s="223">
        <v>6.5999999999999996</v>
      </c>
      <c r="L126" s="224">
        <v>0</v>
      </c>
      <c r="M126" s="225"/>
      <c r="N126" s="226">
        <f>ROUND(L126*K126,2)</f>
        <v>0</v>
      </c>
      <c r="O126" s="226"/>
      <c r="P126" s="226"/>
      <c r="Q126" s="226"/>
      <c r="R126" s="48"/>
      <c r="T126" s="227" t="s">
        <v>22</v>
      </c>
      <c r="U126" s="56" t="s">
        <v>44</v>
      </c>
      <c r="V126" s="47"/>
      <c r="W126" s="228">
        <f>V126*K126</f>
        <v>0</v>
      </c>
      <c r="X126" s="228">
        <v>0</v>
      </c>
      <c r="Y126" s="228">
        <f>X126*K126</f>
        <v>0</v>
      </c>
      <c r="Z126" s="228">
        <v>0.44</v>
      </c>
      <c r="AA126" s="229">
        <f>Z126*K126</f>
        <v>2.9039999999999999</v>
      </c>
      <c r="AR126" s="22" t="s">
        <v>179</v>
      </c>
      <c r="AT126" s="22" t="s">
        <v>175</v>
      </c>
      <c r="AU126" s="22" t="s">
        <v>130</v>
      </c>
      <c r="AY126" s="22" t="s">
        <v>174</v>
      </c>
      <c r="BE126" s="142">
        <f>IF(U126="základní",N126,0)</f>
        <v>0</v>
      </c>
      <c r="BF126" s="142">
        <f>IF(U126="snížená",N126,0)</f>
        <v>0</v>
      </c>
      <c r="BG126" s="142">
        <f>IF(U126="zákl. přenesená",N126,0)</f>
        <v>0</v>
      </c>
      <c r="BH126" s="142">
        <f>IF(U126="sníž. přenesená",N126,0)</f>
        <v>0</v>
      </c>
      <c r="BI126" s="142">
        <f>IF(U126="nulová",N126,0)</f>
        <v>0</v>
      </c>
      <c r="BJ126" s="22" t="s">
        <v>87</v>
      </c>
      <c r="BK126" s="142">
        <f>ROUND(L126*K126,2)</f>
        <v>0</v>
      </c>
      <c r="BL126" s="22" t="s">
        <v>179</v>
      </c>
      <c r="BM126" s="22" t="s">
        <v>1307</v>
      </c>
    </row>
    <row r="127" s="10" customFormat="1" ht="16.5" customHeight="1">
      <c r="B127" s="230"/>
      <c r="C127" s="231"/>
      <c r="D127" s="231"/>
      <c r="E127" s="232" t="s">
        <v>22</v>
      </c>
      <c r="F127" s="233" t="s">
        <v>1308</v>
      </c>
      <c r="G127" s="234"/>
      <c r="H127" s="234"/>
      <c r="I127" s="234"/>
      <c r="J127" s="231"/>
      <c r="K127" s="235">
        <v>6.5999999999999996</v>
      </c>
      <c r="L127" s="231"/>
      <c r="M127" s="231"/>
      <c r="N127" s="231"/>
      <c r="O127" s="231"/>
      <c r="P127" s="231"/>
      <c r="Q127" s="231"/>
      <c r="R127" s="236"/>
      <c r="T127" s="237"/>
      <c r="U127" s="231"/>
      <c r="V127" s="231"/>
      <c r="W127" s="231"/>
      <c r="X127" s="231"/>
      <c r="Y127" s="231"/>
      <c r="Z127" s="231"/>
      <c r="AA127" s="238"/>
      <c r="AT127" s="239" t="s">
        <v>182</v>
      </c>
      <c r="AU127" s="239" t="s">
        <v>130</v>
      </c>
      <c r="AV127" s="10" t="s">
        <v>130</v>
      </c>
      <c r="AW127" s="10" t="s">
        <v>36</v>
      </c>
      <c r="AX127" s="10" t="s">
        <v>79</v>
      </c>
      <c r="AY127" s="239" t="s">
        <v>174</v>
      </c>
    </row>
    <row r="128" s="1" customFormat="1" ht="25.5" customHeight="1">
      <c r="B128" s="46"/>
      <c r="C128" s="219" t="s">
        <v>130</v>
      </c>
      <c r="D128" s="219" t="s">
        <v>175</v>
      </c>
      <c r="E128" s="220" t="s">
        <v>1309</v>
      </c>
      <c r="F128" s="221" t="s">
        <v>1310</v>
      </c>
      <c r="G128" s="221"/>
      <c r="H128" s="221"/>
      <c r="I128" s="221"/>
      <c r="J128" s="222" t="s">
        <v>178</v>
      </c>
      <c r="K128" s="223">
        <v>6.5999999999999996</v>
      </c>
      <c r="L128" s="224">
        <v>0</v>
      </c>
      <c r="M128" s="225"/>
      <c r="N128" s="226">
        <f>ROUND(L128*K128,2)</f>
        <v>0</v>
      </c>
      <c r="O128" s="226"/>
      <c r="P128" s="226"/>
      <c r="Q128" s="226"/>
      <c r="R128" s="48"/>
      <c r="T128" s="227" t="s">
        <v>22</v>
      </c>
      <c r="U128" s="56" t="s">
        <v>44</v>
      </c>
      <c r="V128" s="47"/>
      <c r="W128" s="228">
        <f>V128*K128</f>
        <v>0</v>
      </c>
      <c r="X128" s="228">
        <v>0</v>
      </c>
      <c r="Y128" s="228">
        <f>X128*K128</f>
        <v>0</v>
      </c>
      <c r="Z128" s="228">
        <v>0.32500000000000001</v>
      </c>
      <c r="AA128" s="229">
        <f>Z128*K128</f>
        <v>2.145</v>
      </c>
      <c r="AR128" s="22" t="s">
        <v>179</v>
      </c>
      <c r="AT128" s="22" t="s">
        <v>175</v>
      </c>
      <c r="AU128" s="22" t="s">
        <v>130</v>
      </c>
      <c r="AY128" s="22" t="s">
        <v>174</v>
      </c>
      <c r="BE128" s="142">
        <f>IF(U128="základní",N128,0)</f>
        <v>0</v>
      </c>
      <c r="BF128" s="142">
        <f>IF(U128="snížená",N128,0)</f>
        <v>0</v>
      </c>
      <c r="BG128" s="142">
        <f>IF(U128="zákl. přenesená",N128,0)</f>
        <v>0</v>
      </c>
      <c r="BH128" s="142">
        <f>IF(U128="sníž. přenesená",N128,0)</f>
        <v>0</v>
      </c>
      <c r="BI128" s="142">
        <f>IF(U128="nulová",N128,0)</f>
        <v>0</v>
      </c>
      <c r="BJ128" s="22" t="s">
        <v>87</v>
      </c>
      <c r="BK128" s="142">
        <f>ROUND(L128*K128,2)</f>
        <v>0</v>
      </c>
      <c r="BL128" s="22" t="s">
        <v>179</v>
      </c>
      <c r="BM128" s="22" t="s">
        <v>1311</v>
      </c>
    </row>
    <row r="129" s="10" customFormat="1" ht="16.5" customHeight="1">
      <c r="B129" s="230"/>
      <c r="C129" s="231"/>
      <c r="D129" s="231"/>
      <c r="E129" s="232" t="s">
        <v>22</v>
      </c>
      <c r="F129" s="233" t="s">
        <v>1312</v>
      </c>
      <c r="G129" s="234"/>
      <c r="H129" s="234"/>
      <c r="I129" s="234"/>
      <c r="J129" s="231"/>
      <c r="K129" s="235">
        <v>6.5999999999999996</v>
      </c>
      <c r="L129" s="231"/>
      <c r="M129" s="231"/>
      <c r="N129" s="231"/>
      <c r="O129" s="231"/>
      <c r="P129" s="231"/>
      <c r="Q129" s="231"/>
      <c r="R129" s="236"/>
      <c r="T129" s="237"/>
      <c r="U129" s="231"/>
      <c r="V129" s="231"/>
      <c r="W129" s="231"/>
      <c r="X129" s="231"/>
      <c r="Y129" s="231"/>
      <c r="Z129" s="231"/>
      <c r="AA129" s="238"/>
      <c r="AT129" s="239" t="s">
        <v>182</v>
      </c>
      <c r="AU129" s="239" t="s">
        <v>130</v>
      </c>
      <c r="AV129" s="10" t="s">
        <v>130</v>
      </c>
      <c r="AW129" s="10" t="s">
        <v>36</v>
      </c>
      <c r="AX129" s="10" t="s">
        <v>79</v>
      </c>
      <c r="AY129" s="239" t="s">
        <v>174</v>
      </c>
    </row>
    <row r="130" s="1" customFormat="1" ht="25.5" customHeight="1">
      <c r="B130" s="46"/>
      <c r="C130" s="219" t="s">
        <v>190</v>
      </c>
      <c r="D130" s="219" t="s">
        <v>175</v>
      </c>
      <c r="E130" s="220" t="s">
        <v>1313</v>
      </c>
      <c r="F130" s="221" t="s">
        <v>1314</v>
      </c>
      <c r="G130" s="221"/>
      <c r="H130" s="221"/>
      <c r="I130" s="221"/>
      <c r="J130" s="222" t="s">
        <v>178</v>
      </c>
      <c r="K130" s="223">
        <v>6.5999999999999996</v>
      </c>
      <c r="L130" s="224">
        <v>0</v>
      </c>
      <c r="M130" s="225"/>
      <c r="N130" s="226">
        <f>ROUND(L130*K130,2)</f>
        <v>0</v>
      </c>
      <c r="O130" s="226"/>
      <c r="P130" s="226"/>
      <c r="Q130" s="226"/>
      <c r="R130" s="48"/>
      <c r="T130" s="227" t="s">
        <v>22</v>
      </c>
      <c r="U130" s="56" t="s">
        <v>44</v>
      </c>
      <c r="V130" s="47"/>
      <c r="W130" s="228">
        <f>V130*K130</f>
        <v>0</v>
      </c>
      <c r="X130" s="228">
        <v>0</v>
      </c>
      <c r="Y130" s="228">
        <f>X130*K130</f>
        <v>0</v>
      </c>
      <c r="Z130" s="228">
        <v>0.316</v>
      </c>
      <c r="AA130" s="229">
        <f>Z130*K130</f>
        <v>2.0855999999999999</v>
      </c>
      <c r="AR130" s="22" t="s">
        <v>179</v>
      </c>
      <c r="AT130" s="22" t="s">
        <v>175</v>
      </c>
      <c r="AU130" s="22" t="s">
        <v>130</v>
      </c>
      <c r="AY130" s="22" t="s">
        <v>174</v>
      </c>
      <c r="BE130" s="142">
        <f>IF(U130="základní",N130,0)</f>
        <v>0</v>
      </c>
      <c r="BF130" s="142">
        <f>IF(U130="snížená",N130,0)</f>
        <v>0</v>
      </c>
      <c r="BG130" s="142">
        <f>IF(U130="zákl. přenesená",N130,0)</f>
        <v>0</v>
      </c>
      <c r="BH130" s="142">
        <f>IF(U130="sníž. přenesená",N130,0)</f>
        <v>0</v>
      </c>
      <c r="BI130" s="142">
        <f>IF(U130="nulová",N130,0)</f>
        <v>0</v>
      </c>
      <c r="BJ130" s="22" t="s">
        <v>87</v>
      </c>
      <c r="BK130" s="142">
        <f>ROUND(L130*K130,2)</f>
        <v>0</v>
      </c>
      <c r="BL130" s="22" t="s">
        <v>179</v>
      </c>
      <c r="BM130" s="22" t="s">
        <v>1315</v>
      </c>
    </row>
    <row r="131" s="10" customFormat="1" ht="16.5" customHeight="1">
      <c r="B131" s="230"/>
      <c r="C131" s="231"/>
      <c r="D131" s="231"/>
      <c r="E131" s="232" t="s">
        <v>22</v>
      </c>
      <c r="F131" s="233" t="s">
        <v>1312</v>
      </c>
      <c r="G131" s="234"/>
      <c r="H131" s="234"/>
      <c r="I131" s="234"/>
      <c r="J131" s="231"/>
      <c r="K131" s="235">
        <v>6.5999999999999996</v>
      </c>
      <c r="L131" s="231"/>
      <c r="M131" s="231"/>
      <c r="N131" s="231"/>
      <c r="O131" s="231"/>
      <c r="P131" s="231"/>
      <c r="Q131" s="231"/>
      <c r="R131" s="236"/>
      <c r="T131" s="237"/>
      <c r="U131" s="231"/>
      <c r="V131" s="231"/>
      <c r="W131" s="231"/>
      <c r="X131" s="231"/>
      <c r="Y131" s="231"/>
      <c r="Z131" s="231"/>
      <c r="AA131" s="238"/>
      <c r="AT131" s="239" t="s">
        <v>182</v>
      </c>
      <c r="AU131" s="239" t="s">
        <v>130</v>
      </c>
      <c r="AV131" s="10" t="s">
        <v>130</v>
      </c>
      <c r="AW131" s="10" t="s">
        <v>36</v>
      </c>
      <c r="AX131" s="10" t="s">
        <v>87</v>
      </c>
      <c r="AY131" s="239" t="s">
        <v>174</v>
      </c>
    </row>
    <row r="132" s="1" customFormat="1" ht="25.5" customHeight="1">
      <c r="B132" s="46"/>
      <c r="C132" s="219" t="s">
        <v>179</v>
      </c>
      <c r="D132" s="219" t="s">
        <v>175</v>
      </c>
      <c r="E132" s="220" t="s">
        <v>1316</v>
      </c>
      <c r="F132" s="221" t="s">
        <v>1317</v>
      </c>
      <c r="G132" s="221"/>
      <c r="H132" s="221"/>
      <c r="I132" s="221"/>
      <c r="J132" s="222" t="s">
        <v>1318</v>
      </c>
      <c r="K132" s="223">
        <v>36.420000000000002</v>
      </c>
      <c r="L132" s="224">
        <v>0</v>
      </c>
      <c r="M132" s="225"/>
      <c r="N132" s="226">
        <f>ROUND(L132*K132,2)</f>
        <v>0</v>
      </c>
      <c r="O132" s="226"/>
      <c r="P132" s="226"/>
      <c r="Q132" s="226"/>
      <c r="R132" s="48"/>
      <c r="T132" s="227" t="s">
        <v>22</v>
      </c>
      <c r="U132" s="56" t="s">
        <v>44</v>
      </c>
      <c r="V132" s="47"/>
      <c r="W132" s="228">
        <f>V132*K132</f>
        <v>0</v>
      </c>
      <c r="X132" s="228">
        <v>0</v>
      </c>
      <c r="Y132" s="228">
        <f>X132*K132</f>
        <v>0</v>
      </c>
      <c r="Z132" s="228">
        <v>0</v>
      </c>
      <c r="AA132" s="229">
        <f>Z132*K132</f>
        <v>0</v>
      </c>
      <c r="AR132" s="22" t="s">
        <v>179</v>
      </c>
      <c r="AT132" s="22" t="s">
        <v>175</v>
      </c>
      <c r="AU132" s="22" t="s">
        <v>130</v>
      </c>
      <c r="AY132" s="22" t="s">
        <v>174</v>
      </c>
      <c r="BE132" s="142">
        <f>IF(U132="základní",N132,0)</f>
        <v>0</v>
      </c>
      <c r="BF132" s="142">
        <f>IF(U132="snížená",N132,0)</f>
        <v>0</v>
      </c>
      <c r="BG132" s="142">
        <f>IF(U132="zákl. přenesená",N132,0)</f>
        <v>0</v>
      </c>
      <c r="BH132" s="142">
        <f>IF(U132="sníž. přenesená",N132,0)</f>
        <v>0</v>
      </c>
      <c r="BI132" s="142">
        <f>IF(U132="nulová",N132,0)</f>
        <v>0</v>
      </c>
      <c r="BJ132" s="22" t="s">
        <v>87</v>
      </c>
      <c r="BK132" s="142">
        <f>ROUND(L132*K132,2)</f>
        <v>0</v>
      </c>
      <c r="BL132" s="22" t="s">
        <v>179</v>
      </c>
      <c r="BM132" s="22" t="s">
        <v>1319</v>
      </c>
    </row>
    <row r="133" s="10" customFormat="1" ht="16.5" customHeight="1">
      <c r="B133" s="230"/>
      <c r="C133" s="231"/>
      <c r="D133" s="231"/>
      <c r="E133" s="232" t="s">
        <v>22</v>
      </c>
      <c r="F133" s="233" t="s">
        <v>1320</v>
      </c>
      <c r="G133" s="234"/>
      <c r="H133" s="234"/>
      <c r="I133" s="234"/>
      <c r="J133" s="231"/>
      <c r="K133" s="235">
        <v>3.2999999999999998</v>
      </c>
      <c r="L133" s="231"/>
      <c r="M133" s="231"/>
      <c r="N133" s="231"/>
      <c r="O133" s="231"/>
      <c r="P133" s="231"/>
      <c r="Q133" s="231"/>
      <c r="R133" s="236"/>
      <c r="T133" s="237"/>
      <c r="U133" s="231"/>
      <c r="V133" s="231"/>
      <c r="W133" s="231"/>
      <c r="X133" s="231"/>
      <c r="Y133" s="231"/>
      <c r="Z133" s="231"/>
      <c r="AA133" s="238"/>
      <c r="AT133" s="239" t="s">
        <v>182</v>
      </c>
      <c r="AU133" s="239" t="s">
        <v>130</v>
      </c>
      <c r="AV133" s="10" t="s">
        <v>130</v>
      </c>
      <c r="AW133" s="10" t="s">
        <v>36</v>
      </c>
      <c r="AX133" s="10" t="s">
        <v>79</v>
      </c>
      <c r="AY133" s="239" t="s">
        <v>174</v>
      </c>
    </row>
    <row r="134" s="10" customFormat="1" ht="16.5" customHeight="1">
      <c r="B134" s="230"/>
      <c r="C134" s="231"/>
      <c r="D134" s="231"/>
      <c r="E134" s="232" t="s">
        <v>22</v>
      </c>
      <c r="F134" s="240" t="s">
        <v>1321</v>
      </c>
      <c r="G134" s="231"/>
      <c r="H134" s="231"/>
      <c r="I134" s="231"/>
      <c r="J134" s="231"/>
      <c r="K134" s="235">
        <v>33.119999999999997</v>
      </c>
      <c r="L134" s="231"/>
      <c r="M134" s="231"/>
      <c r="N134" s="231"/>
      <c r="O134" s="231"/>
      <c r="P134" s="231"/>
      <c r="Q134" s="231"/>
      <c r="R134" s="236"/>
      <c r="T134" s="237"/>
      <c r="U134" s="231"/>
      <c r="V134" s="231"/>
      <c r="W134" s="231"/>
      <c r="X134" s="231"/>
      <c r="Y134" s="231"/>
      <c r="Z134" s="231"/>
      <c r="AA134" s="238"/>
      <c r="AT134" s="239" t="s">
        <v>182</v>
      </c>
      <c r="AU134" s="239" t="s">
        <v>130</v>
      </c>
      <c r="AV134" s="10" t="s">
        <v>130</v>
      </c>
      <c r="AW134" s="10" t="s">
        <v>36</v>
      </c>
      <c r="AX134" s="10" t="s">
        <v>79</v>
      </c>
      <c r="AY134" s="239" t="s">
        <v>174</v>
      </c>
    </row>
    <row r="135" s="1" customFormat="1" ht="25.5" customHeight="1">
      <c r="B135" s="46"/>
      <c r="C135" s="219" t="s">
        <v>198</v>
      </c>
      <c r="D135" s="219" t="s">
        <v>175</v>
      </c>
      <c r="E135" s="220" t="s">
        <v>1322</v>
      </c>
      <c r="F135" s="221" t="s">
        <v>1323</v>
      </c>
      <c r="G135" s="221"/>
      <c r="H135" s="221"/>
      <c r="I135" s="221"/>
      <c r="J135" s="222" t="s">
        <v>1318</v>
      </c>
      <c r="K135" s="223">
        <v>36.420000000000002</v>
      </c>
      <c r="L135" s="224">
        <v>0</v>
      </c>
      <c r="M135" s="225"/>
      <c r="N135" s="226">
        <f>ROUND(L135*K135,2)</f>
        <v>0</v>
      </c>
      <c r="O135" s="226"/>
      <c r="P135" s="226"/>
      <c r="Q135" s="226"/>
      <c r="R135" s="48"/>
      <c r="T135" s="227" t="s">
        <v>22</v>
      </c>
      <c r="U135" s="56" t="s">
        <v>44</v>
      </c>
      <c r="V135" s="47"/>
      <c r="W135" s="228">
        <f>V135*K135</f>
        <v>0</v>
      </c>
      <c r="X135" s="228">
        <v>0</v>
      </c>
      <c r="Y135" s="228">
        <f>X135*K135</f>
        <v>0</v>
      </c>
      <c r="Z135" s="228">
        <v>0</v>
      </c>
      <c r="AA135" s="229">
        <f>Z135*K135</f>
        <v>0</v>
      </c>
      <c r="AR135" s="22" t="s">
        <v>179</v>
      </c>
      <c r="AT135" s="22" t="s">
        <v>175</v>
      </c>
      <c r="AU135" s="22" t="s">
        <v>130</v>
      </c>
      <c r="AY135" s="22" t="s">
        <v>174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22" t="s">
        <v>87</v>
      </c>
      <c r="BK135" s="142">
        <f>ROUND(L135*K135,2)</f>
        <v>0</v>
      </c>
      <c r="BL135" s="22" t="s">
        <v>179</v>
      </c>
      <c r="BM135" s="22" t="s">
        <v>1324</v>
      </c>
    </row>
    <row r="136" s="1" customFormat="1" ht="25.5" customHeight="1">
      <c r="B136" s="46"/>
      <c r="C136" s="219" t="s">
        <v>202</v>
      </c>
      <c r="D136" s="219" t="s">
        <v>175</v>
      </c>
      <c r="E136" s="220" t="s">
        <v>1325</v>
      </c>
      <c r="F136" s="221" t="s">
        <v>1326</v>
      </c>
      <c r="G136" s="221"/>
      <c r="H136" s="221"/>
      <c r="I136" s="221"/>
      <c r="J136" s="222" t="s">
        <v>1318</v>
      </c>
      <c r="K136" s="223">
        <v>19.859999999999999</v>
      </c>
      <c r="L136" s="224">
        <v>0</v>
      </c>
      <c r="M136" s="225"/>
      <c r="N136" s="226">
        <f>ROUND(L136*K136,2)</f>
        <v>0</v>
      </c>
      <c r="O136" s="226"/>
      <c r="P136" s="226"/>
      <c r="Q136" s="226"/>
      <c r="R136" s="48"/>
      <c r="T136" s="227" t="s">
        <v>22</v>
      </c>
      <c r="U136" s="56" t="s">
        <v>44</v>
      </c>
      <c r="V136" s="47"/>
      <c r="W136" s="228">
        <f>V136*K136</f>
        <v>0</v>
      </c>
      <c r="X136" s="228">
        <v>0</v>
      </c>
      <c r="Y136" s="228">
        <f>X136*K136</f>
        <v>0</v>
      </c>
      <c r="Z136" s="228">
        <v>0</v>
      </c>
      <c r="AA136" s="229">
        <f>Z136*K136</f>
        <v>0</v>
      </c>
      <c r="AR136" s="22" t="s">
        <v>179</v>
      </c>
      <c r="AT136" s="22" t="s">
        <v>175</v>
      </c>
      <c r="AU136" s="22" t="s">
        <v>130</v>
      </c>
      <c r="AY136" s="22" t="s">
        <v>174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22" t="s">
        <v>87</v>
      </c>
      <c r="BK136" s="142">
        <f>ROUND(L136*K136,2)</f>
        <v>0</v>
      </c>
      <c r="BL136" s="22" t="s">
        <v>179</v>
      </c>
      <c r="BM136" s="22" t="s">
        <v>1327</v>
      </c>
    </row>
    <row r="137" s="10" customFormat="1" ht="16.5" customHeight="1">
      <c r="B137" s="230"/>
      <c r="C137" s="231"/>
      <c r="D137" s="231"/>
      <c r="E137" s="232" t="s">
        <v>22</v>
      </c>
      <c r="F137" s="233" t="s">
        <v>1328</v>
      </c>
      <c r="G137" s="234"/>
      <c r="H137" s="234"/>
      <c r="I137" s="234"/>
      <c r="J137" s="231"/>
      <c r="K137" s="235">
        <v>19.199999999999999</v>
      </c>
      <c r="L137" s="231"/>
      <c r="M137" s="231"/>
      <c r="N137" s="231"/>
      <c r="O137" s="231"/>
      <c r="P137" s="231"/>
      <c r="Q137" s="231"/>
      <c r="R137" s="236"/>
      <c r="T137" s="237"/>
      <c r="U137" s="231"/>
      <c r="V137" s="231"/>
      <c r="W137" s="231"/>
      <c r="X137" s="231"/>
      <c r="Y137" s="231"/>
      <c r="Z137" s="231"/>
      <c r="AA137" s="238"/>
      <c r="AT137" s="239" t="s">
        <v>182</v>
      </c>
      <c r="AU137" s="239" t="s">
        <v>130</v>
      </c>
      <c r="AV137" s="10" t="s">
        <v>130</v>
      </c>
      <c r="AW137" s="10" t="s">
        <v>36</v>
      </c>
      <c r="AX137" s="10" t="s">
        <v>79</v>
      </c>
      <c r="AY137" s="239" t="s">
        <v>174</v>
      </c>
    </row>
    <row r="138" s="10" customFormat="1" ht="16.5" customHeight="1">
      <c r="B138" s="230"/>
      <c r="C138" s="231"/>
      <c r="D138" s="231"/>
      <c r="E138" s="232" t="s">
        <v>22</v>
      </c>
      <c r="F138" s="240" t="s">
        <v>1329</v>
      </c>
      <c r="G138" s="231"/>
      <c r="H138" s="231"/>
      <c r="I138" s="231"/>
      <c r="J138" s="231"/>
      <c r="K138" s="235">
        <v>0.66000000000000003</v>
      </c>
      <c r="L138" s="231"/>
      <c r="M138" s="231"/>
      <c r="N138" s="231"/>
      <c r="O138" s="231"/>
      <c r="P138" s="231"/>
      <c r="Q138" s="231"/>
      <c r="R138" s="236"/>
      <c r="T138" s="237"/>
      <c r="U138" s="231"/>
      <c r="V138" s="231"/>
      <c r="W138" s="231"/>
      <c r="X138" s="231"/>
      <c r="Y138" s="231"/>
      <c r="Z138" s="231"/>
      <c r="AA138" s="238"/>
      <c r="AT138" s="239" t="s">
        <v>182</v>
      </c>
      <c r="AU138" s="239" t="s">
        <v>130</v>
      </c>
      <c r="AV138" s="10" t="s">
        <v>130</v>
      </c>
      <c r="AW138" s="10" t="s">
        <v>36</v>
      </c>
      <c r="AX138" s="10" t="s">
        <v>79</v>
      </c>
      <c r="AY138" s="239" t="s">
        <v>174</v>
      </c>
    </row>
    <row r="139" s="1" customFormat="1" ht="38.25" customHeight="1">
      <c r="B139" s="46"/>
      <c r="C139" s="219" t="s">
        <v>207</v>
      </c>
      <c r="D139" s="219" t="s">
        <v>175</v>
      </c>
      <c r="E139" s="220" t="s">
        <v>1330</v>
      </c>
      <c r="F139" s="221" t="s">
        <v>1331</v>
      </c>
      <c r="G139" s="221"/>
      <c r="H139" s="221"/>
      <c r="I139" s="221"/>
      <c r="J139" s="222" t="s">
        <v>1318</v>
      </c>
      <c r="K139" s="223">
        <v>297.89999999999998</v>
      </c>
      <c r="L139" s="224">
        <v>0</v>
      </c>
      <c r="M139" s="225"/>
      <c r="N139" s="226">
        <f>ROUND(L139*K139,2)</f>
        <v>0</v>
      </c>
      <c r="O139" s="226"/>
      <c r="P139" s="226"/>
      <c r="Q139" s="226"/>
      <c r="R139" s="48"/>
      <c r="T139" s="227" t="s">
        <v>22</v>
      </c>
      <c r="U139" s="56" t="s">
        <v>44</v>
      </c>
      <c r="V139" s="47"/>
      <c r="W139" s="228">
        <f>V139*K139</f>
        <v>0</v>
      </c>
      <c r="X139" s="228">
        <v>0</v>
      </c>
      <c r="Y139" s="228">
        <f>X139*K139</f>
        <v>0</v>
      </c>
      <c r="Z139" s="228">
        <v>0</v>
      </c>
      <c r="AA139" s="229">
        <f>Z139*K139</f>
        <v>0</v>
      </c>
      <c r="AR139" s="22" t="s">
        <v>179</v>
      </c>
      <c r="AT139" s="22" t="s">
        <v>175</v>
      </c>
      <c r="AU139" s="22" t="s">
        <v>130</v>
      </c>
      <c r="AY139" s="22" t="s">
        <v>174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22" t="s">
        <v>87</v>
      </c>
      <c r="BK139" s="142">
        <f>ROUND(L139*K139,2)</f>
        <v>0</v>
      </c>
      <c r="BL139" s="22" t="s">
        <v>179</v>
      </c>
      <c r="BM139" s="22" t="s">
        <v>1332</v>
      </c>
    </row>
    <row r="140" s="10" customFormat="1" ht="16.5" customHeight="1">
      <c r="B140" s="230"/>
      <c r="C140" s="231"/>
      <c r="D140" s="231"/>
      <c r="E140" s="232" t="s">
        <v>22</v>
      </c>
      <c r="F140" s="233" t="s">
        <v>1333</v>
      </c>
      <c r="G140" s="234"/>
      <c r="H140" s="234"/>
      <c r="I140" s="234"/>
      <c r="J140" s="231"/>
      <c r="K140" s="235">
        <v>297.89999999999998</v>
      </c>
      <c r="L140" s="231"/>
      <c r="M140" s="231"/>
      <c r="N140" s="231"/>
      <c r="O140" s="231"/>
      <c r="P140" s="231"/>
      <c r="Q140" s="231"/>
      <c r="R140" s="236"/>
      <c r="T140" s="237"/>
      <c r="U140" s="231"/>
      <c r="V140" s="231"/>
      <c r="W140" s="231"/>
      <c r="X140" s="231"/>
      <c r="Y140" s="231"/>
      <c r="Z140" s="231"/>
      <c r="AA140" s="238"/>
      <c r="AT140" s="239" t="s">
        <v>182</v>
      </c>
      <c r="AU140" s="239" t="s">
        <v>130</v>
      </c>
      <c r="AV140" s="10" t="s">
        <v>130</v>
      </c>
      <c r="AW140" s="10" t="s">
        <v>36</v>
      </c>
      <c r="AX140" s="10" t="s">
        <v>87</v>
      </c>
      <c r="AY140" s="239" t="s">
        <v>174</v>
      </c>
    </row>
    <row r="141" s="1" customFormat="1" ht="16.5" customHeight="1">
      <c r="B141" s="46"/>
      <c r="C141" s="219" t="s">
        <v>211</v>
      </c>
      <c r="D141" s="219" t="s">
        <v>175</v>
      </c>
      <c r="E141" s="220" t="s">
        <v>1334</v>
      </c>
      <c r="F141" s="221" t="s">
        <v>1335</v>
      </c>
      <c r="G141" s="221"/>
      <c r="H141" s="221"/>
      <c r="I141" s="221"/>
      <c r="J141" s="222" t="s">
        <v>1318</v>
      </c>
      <c r="K141" s="223">
        <v>19.859999999999999</v>
      </c>
      <c r="L141" s="224">
        <v>0</v>
      </c>
      <c r="M141" s="225"/>
      <c r="N141" s="226">
        <f>ROUND(L141*K141,2)</f>
        <v>0</v>
      </c>
      <c r="O141" s="226"/>
      <c r="P141" s="226"/>
      <c r="Q141" s="226"/>
      <c r="R141" s="48"/>
      <c r="T141" s="227" t="s">
        <v>22</v>
      </c>
      <c r="U141" s="56" t="s">
        <v>44</v>
      </c>
      <c r="V141" s="47"/>
      <c r="W141" s="228">
        <f>V141*K141</f>
        <v>0</v>
      </c>
      <c r="X141" s="228">
        <v>0</v>
      </c>
      <c r="Y141" s="228">
        <f>X141*K141</f>
        <v>0</v>
      </c>
      <c r="Z141" s="228">
        <v>0</v>
      </c>
      <c r="AA141" s="229">
        <f>Z141*K141</f>
        <v>0</v>
      </c>
      <c r="AR141" s="22" t="s">
        <v>179</v>
      </c>
      <c r="AT141" s="22" t="s">
        <v>175</v>
      </c>
      <c r="AU141" s="22" t="s">
        <v>130</v>
      </c>
      <c r="AY141" s="22" t="s">
        <v>174</v>
      </c>
      <c r="BE141" s="142">
        <f>IF(U141="základní",N141,0)</f>
        <v>0</v>
      </c>
      <c r="BF141" s="142">
        <f>IF(U141="snížená",N141,0)</f>
        <v>0</v>
      </c>
      <c r="BG141" s="142">
        <f>IF(U141="zákl. přenesená",N141,0)</f>
        <v>0</v>
      </c>
      <c r="BH141" s="142">
        <f>IF(U141="sníž. přenesená",N141,0)</f>
        <v>0</v>
      </c>
      <c r="BI141" s="142">
        <f>IF(U141="nulová",N141,0)</f>
        <v>0</v>
      </c>
      <c r="BJ141" s="22" t="s">
        <v>87</v>
      </c>
      <c r="BK141" s="142">
        <f>ROUND(L141*K141,2)</f>
        <v>0</v>
      </c>
      <c r="BL141" s="22" t="s">
        <v>179</v>
      </c>
      <c r="BM141" s="22" t="s">
        <v>1336</v>
      </c>
    </row>
    <row r="142" s="1" customFormat="1" ht="25.5" customHeight="1">
      <c r="B142" s="46"/>
      <c r="C142" s="219" t="s">
        <v>216</v>
      </c>
      <c r="D142" s="219" t="s">
        <v>175</v>
      </c>
      <c r="E142" s="220" t="s">
        <v>1337</v>
      </c>
      <c r="F142" s="221" t="s">
        <v>1338</v>
      </c>
      <c r="G142" s="221"/>
      <c r="H142" s="221"/>
      <c r="I142" s="221"/>
      <c r="J142" s="222" t="s">
        <v>214</v>
      </c>
      <c r="K142" s="223">
        <v>35.747999999999998</v>
      </c>
      <c r="L142" s="224">
        <v>0</v>
      </c>
      <c r="M142" s="225"/>
      <c r="N142" s="226">
        <f>ROUND(L142*K142,2)</f>
        <v>0</v>
      </c>
      <c r="O142" s="226"/>
      <c r="P142" s="226"/>
      <c r="Q142" s="226"/>
      <c r="R142" s="48"/>
      <c r="T142" s="227" t="s">
        <v>22</v>
      </c>
      <c r="U142" s="56" t="s">
        <v>44</v>
      </c>
      <c r="V142" s="47"/>
      <c r="W142" s="228">
        <f>V142*K142</f>
        <v>0</v>
      </c>
      <c r="X142" s="228">
        <v>0</v>
      </c>
      <c r="Y142" s="228">
        <f>X142*K142</f>
        <v>0</v>
      </c>
      <c r="Z142" s="228">
        <v>0</v>
      </c>
      <c r="AA142" s="229">
        <f>Z142*K142</f>
        <v>0</v>
      </c>
      <c r="AR142" s="22" t="s">
        <v>179</v>
      </c>
      <c r="AT142" s="22" t="s">
        <v>175</v>
      </c>
      <c r="AU142" s="22" t="s">
        <v>130</v>
      </c>
      <c r="AY142" s="22" t="s">
        <v>174</v>
      </c>
      <c r="BE142" s="142">
        <f>IF(U142="základní",N142,0)</f>
        <v>0</v>
      </c>
      <c r="BF142" s="142">
        <f>IF(U142="snížená",N142,0)</f>
        <v>0</v>
      </c>
      <c r="BG142" s="142">
        <f>IF(U142="zákl. přenesená",N142,0)</f>
        <v>0</v>
      </c>
      <c r="BH142" s="142">
        <f>IF(U142="sníž. přenesená",N142,0)</f>
        <v>0</v>
      </c>
      <c r="BI142" s="142">
        <f>IF(U142="nulová",N142,0)</f>
        <v>0</v>
      </c>
      <c r="BJ142" s="22" t="s">
        <v>87</v>
      </c>
      <c r="BK142" s="142">
        <f>ROUND(L142*K142,2)</f>
        <v>0</v>
      </c>
      <c r="BL142" s="22" t="s">
        <v>179</v>
      </c>
      <c r="BM142" s="22" t="s">
        <v>1339</v>
      </c>
    </row>
    <row r="143" s="10" customFormat="1" ht="16.5" customHeight="1">
      <c r="B143" s="230"/>
      <c r="C143" s="231"/>
      <c r="D143" s="231"/>
      <c r="E143" s="232" t="s">
        <v>22</v>
      </c>
      <c r="F143" s="233" t="s">
        <v>1340</v>
      </c>
      <c r="G143" s="234"/>
      <c r="H143" s="234"/>
      <c r="I143" s="234"/>
      <c r="J143" s="231"/>
      <c r="K143" s="235">
        <v>35.747999999999998</v>
      </c>
      <c r="L143" s="231"/>
      <c r="M143" s="231"/>
      <c r="N143" s="231"/>
      <c r="O143" s="231"/>
      <c r="P143" s="231"/>
      <c r="Q143" s="231"/>
      <c r="R143" s="236"/>
      <c r="T143" s="237"/>
      <c r="U143" s="231"/>
      <c r="V143" s="231"/>
      <c r="W143" s="231"/>
      <c r="X143" s="231"/>
      <c r="Y143" s="231"/>
      <c r="Z143" s="231"/>
      <c r="AA143" s="238"/>
      <c r="AT143" s="239" t="s">
        <v>182</v>
      </c>
      <c r="AU143" s="239" t="s">
        <v>130</v>
      </c>
      <c r="AV143" s="10" t="s">
        <v>130</v>
      </c>
      <c r="AW143" s="10" t="s">
        <v>36</v>
      </c>
      <c r="AX143" s="10" t="s">
        <v>87</v>
      </c>
      <c r="AY143" s="239" t="s">
        <v>174</v>
      </c>
    </row>
    <row r="144" s="1" customFormat="1" ht="25.5" customHeight="1">
      <c r="B144" s="46"/>
      <c r="C144" s="219" t="s">
        <v>220</v>
      </c>
      <c r="D144" s="219" t="s">
        <v>175</v>
      </c>
      <c r="E144" s="220" t="s">
        <v>1341</v>
      </c>
      <c r="F144" s="221" t="s">
        <v>1342</v>
      </c>
      <c r="G144" s="221"/>
      <c r="H144" s="221"/>
      <c r="I144" s="221"/>
      <c r="J144" s="222" t="s">
        <v>1318</v>
      </c>
      <c r="K144" s="223">
        <v>17.219999999999999</v>
      </c>
      <c r="L144" s="224">
        <v>0</v>
      </c>
      <c r="M144" s="225"/>
      <c r="N144" s="226">
        <f>ROUND(L144*K144,2)</f>
        <v>0</v>
      </c>
      <c r="O144" s="226"/>
      <c r="P144" s="226"/>
      <c r="Q144" s="226"/>
      <c r="R144" s="48"/>
      <c r="T144" s="227" t="s">
        <v>22</v>
      </c>
      <c r="U144" s="56" t="s">
        <v>44</v>
      </c>
      <c r="V144" s="47"/>
      <c r="W144" s="228">
        <f>V144*K144</f>
        <v>0</v>
      </c>
      <c r="X144" s="228">
        <v>0</v>
      </c>
      <c r="Y144" s="228">
        <f>X144*K144</f>
        <v>0</v>
      </c>
      <c r="Z144" s="228">
        <v>0</v>
      </c>
      <c r="AA144" s="229">
        <f>Z144*K144</f>
        <v>0</v>
      </c>
      <c r="AR144" s="22" t="s">
        <v>179</v>
      </c>
      <c r="AT144" s="22" t="s">
        <v>175</v>
      </c>
      <c r="AU144" s="22" t="s">
        <v>130</v>
      </c>
      <c r="AY144" s="22" t="s">
        <v>174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22" t="s">
        <v>87</v>
      </c>
      <c r="BK144" s="142">
        <f>ROUND(L144*K144,2)</f>
        <v>0</v>
      </c>
      <c r="BL144" s="22" t="s">
        <v>179</v>
      </c>
      <c r="BM144" s="22" t="s">
        <v>1343</v>
      </c>
    </row>
    <row r="145" s="10" customFormat="1" ht="16.5" customHeight="1">
      <c r="B145" s="230"/>
      <c r="C145" s="231"/>
      <c r="D145" s="231"/>
      <c r="E145" s="232" t="s">
        <v>22</v>
      </c>
      <c r="F145" s="233" t="s">
        <v>1344</v>
      </c>
      <c r="G145" s="234"/>
      <c r="H145" s="234"/>
      <c r="I145" s="234"/>
      <c r="J145" s="231"/>
      <c r="K145" s="235">
        <v>36.420000000000002</v>
      </c>
      <c r="L145" s="231"/>
      <c r="M145" s="231"/>
      <c r="N145" s="231"/>
      <c r="O145" s="231"/>
      <c r="P145" s="231"/>
      <c r="Q145" s="231"/>
      <c r="R145" s="236"/>
      <c r="T145" s="237"/>
      <c r="U145" s="231"/>
      <c r="V145" s="231"/>
      <c r="W145" s="231"/>
      <c r="X145" s="231"/>
      <c r="Y145" s="231"/>
      <c r="Z145" s="231"/>
      <c r="AA145" s="238"/>
      <c r="AT145" s="239" t="s">
        <v>182</v>
      </c>
      <c r="AU145" s="239" t="s">
        <v>130</v>
      </c>
      <c r="AV145" s="10" t="s">
        <v>130</v>
      </c>
      <c r="AW145" s="10" t="s">
        <v>36</v>
      </c>
      <c r="AX145" s="10" t="s">
        <v>79</v>
      </c>
      <c r="AY145" s="239" t="s">
        <v>174</v>
      </c>
    </row>
    <row r="146" s="10" customFormat="1" ht="16.5" customHeight="1">
      <c r="B146" s="230"/>
      <c r="C146" s="231"/>
      <c r="D146" s="231"/>
      <c r="E146" s="232" t="s">
        <v>22</v>
      </c>
      <c r="F146" s="240" t="s">
        <v>1345</v>
      </c>
      <c r="G146" s="231"/>
      <c r="H146" s="231"/>
      <c r="I146" s="231"/>
      <c r="J146" s="231"/>
      <c r="K146" s="235">
        <v>-19.199999999999999</v>
      </c>
      <c r="L146" s="231"/>
      <c r="M146" s="231"/>
      <c r="N146" s="231"/>
      <c r="O146" s="231"/>
      <c r="P146" s="231"/>
      <c r="Q146" s="231"/>
      <c r="R146" s="236"/>
      <c r="T146" s="237"/>
      <c r="U146" s="231"/>
      <c r="V146" s="231"/>
      <c r="W146" s="231"/>
      <c r="X146" s="231"/>
      <c r="Y146" s="231"/>
      <c r="Z146" s="231"/>
      <c r="AA146" s="238"/>
      <c r="AT146" s="239" t="s">
        <v>182</v>
      </c>
      <c r="AU146" s="239" t="s">
        <v>130</v>
      </c>
      <c r="AV146" s="10" t="s">
        <v>130</v>
      </c>
      <c r="AW146" s="10" t="s">
        <v>36</v>
      </c>
      <c r="AX146" s="10" t="s">
        <v>79</v>
      </c>
      <c r="AY146" s="239" t="s">
        <v>174</v>
      </c>
    </row>
    <row r="147" s="1" customFormat="1" ht="16.5" customHeight="1">
      <c r="B147" s="46"/>
      <c r="C147" s="245" t="s">
        <v>224</v>
      </c>
      <c r="D147" s="245" t="s">
        <v>235</v>
      </c>
      <c r="E147" s="246" t="s">
        <v>1346</v>
      </c>
      <c r="F147" s="247" t="s">
        <v>1347</v>
      </c>
      <c r="G147" s="247"/>
      <c r="H147" s="247"/>
      <c r="I147" s="247"/>
      <c r="J147" s="248" t="s">
        <v>214</v>
      </c>
      <c r="K147" s="249">
        <v>1.133</v>
      </c>
      <c r="L147" s="250">
        <v>0</v>
      </c>
      <c r="M147" s="251"/>
      <c r="N147" s="252">
        <f>ROUND(L147*K147,2)</f>
        <v>0</v>
      </c>
      <c r="O147" s="226"/>
      <c r="P147" s="226"/>
      <c r="Q147" s="226"/>
      <c r="R147" s="48"/>
      <c r="T147" s="227" t="s">
        <v>22</v>
      </c>
      <c r="U147" s="56" t="s">
        <v>44</v>
      </c>
      <c r="V147" s="47"/>
      <c r="W147" s="228">
        <f>V147*K147</f>
        <v>0</v>
      </c>
      <c r="X147" s="228">
        <v>0</v>
      </c>
      <c r="Y147" s="228">
        <f>X147*K147</f>
        <v>0</v>
      </c>
      <c r="Z147" s="228">
        <v>0</v>
      </c>
      <c r="AA147" s="229">
        <f>Z147*K147</f>
        <v>0</v>
      </c>
      <c r="AR147" s="22" t="s">
        <v>211</v>
      </c>
      <c r="AT147" s="22" t="s">
        <v>235</v>
      </c>
      <c r="AU147" s="22" t="s">
        <v>130</v>
      </c>
      <c r="AY147" s="22" t="s">
        <v>174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22" t="s">
        <v>87</v>
      </c>
      <c r="BK147" s="142">
        <f>ROUND(L147*K147,2)</f>
        <v>0</v>
      </c>
      <c r="BL147" s="22" t="s">
        <v>179</v>
      </c>
      <c r="BM147" s="22" t="s">
        <v>1348</v>
      </c>
    </row>
    <row r="148" s="10" customFormat="1" ht="16.5" customHeight="1">
      <c r="B148" s="230"/>
      <c r="C148" s="231"/>
      <c r="D148" s="231"/>
      <c r="E148" s="232" t="s">
        <v>22</v>
      </c>
      <c r="F148" s="233" t="s">
        <v>1349</v>
      </c>
      <c r="G148" s="234"/>
      <c r="H148" s="234"/>
      <c r="I148" s="234"/>
      <c r="J148" s="231"/>
      <c r="K148" s="235">
        <v>3.2999999999999998</v>
      </c>
      <c r="L148" s="231"/>
      <c r="M148" s="231"/>
      <c r="N148" s="231"/>
      <c r="O148" s="231"/>
      <c r="P148" s="231"/>
      <c r="Q148" s="231"/>
      <c r="R148" s="236"/>
      <c r="T148" s="237"/>
      <c r="U148" s="231"/>
      <c r="V148" s="231"/>
      <c r="W148" s="231"/>
      <c r="X148" s="231"/>
      <c r="Y148" s="231"/>
      <c r="Z148" s="231"/>
      <c r="AA148" s="238"/>
      <c r="AT148" s="239" t="s">
        <v>182</v>
      </c>
      <c r="AU148" s="239" t="s">
        <v>130</v>
      </c>
      <c r="AV148" s="10" t="s">
        <v>130</v>
      </c>
      <c r="AW148" s="10" t="s">
        <v>36</v>
      </c>
      <c r="AX148" s="10" t="s">
        <v>79</v>
      </c>
      <c r="AY148" s="239" t="s">
        <v>174</v>
      </c>
    </row>
    <row r="149" s="10" customFormat="1" ht="16.5" customHeight="1">
      <c r="B149" s="230"/>
      <c r="C149" s="231"/>
      <c r="D149" s="231"/>
      <c r="E149" s="232" t="s">
        <v>22</v>
      </c>
      <c r="F149" s="240" t="s">
        <v>1350</v>
      </c>
      <c r="G149" s="231"/>
      <c r="H149" s="231"/>
      <c r="I149" s="231"/>
      <c r="J149" s="231"/>
      <c r="K149" s="235">
        <v>-2.6400000000000001</v>
      </c>
      <c r="L149" s="231"/>
      <c r="M149" s="231"/>
      <c r="N149" s="231"/>
      <c r="O149" s="231"/>
      <c r="P149" s="231"/>
      <c r="Q149" s="231"/>
      <c r="R149" s="236"/>
      <c r="T149" s="237"/>
      <c r="U149" s="231"/>
      <c r="V149" s="231"/>
      <c r="W149" s="231"/>
      <c r="X149" s="231"/>
      <c r="Y149" s="231"/>
      <c r="Z149" s="231"/>
      <c r="AA149" s="238"/>
      <c r="AT149" s="239" t="s">
        <v>182</v>
      </c>
      <c r="AU149" s="239" t="s">
        <v>130</v>
      </c>
      <c r="AV149" s="10" t="s">
        <v>130</v>
      </c>
      <c r="AW149" s="10" t="s">
        <v>36</v>
      </c>
      <c r="AX149" s="10" t="s">
        <v>79</v>
      </c>
      <c r="AY149" s="239" t="s">
        <v>174</v>
      </c>
    </row>
    <row r="150" s="11" customFormat="1" ht="16.5" customHeight="1">
      <c r="B150" s="254"/>
      <c r="C150" s="255"/>
      <c r="D150" s="255"/>
      <c r="E150" s="256" t="s">
        <v>22</v>
      </c>
      <c r="F150" s="257" t="s">
        <v>1351</v>
      </c>
      <c r="G150" s="255"/>
      <c r="H150" s="255"/>
      <c r="I150" s="255"/>
      <c r="J150" s="255"/>
      <c r="K150" s="258">
        <v>0.66000000000000003</v>
      </c>
      <c r="L150" s="255"/>
      <c r="M150" s="255"/>
      <c r="N150" s="255"/>
      <c r="O150" s="255"/>
      <c r="P150" s="255"/>
      <c r="Q150" s="255"/>
      <c r="R150" s="259"/>
      <c r="T150" s="260"/>
      <c r="U150" s="255"/>
      <c r="V150" s="255"/>
      <c r="W150" s="255"/>
      <c r="X150" s="255"/>
      <c r="Y150" s="255"/>
      <c r="Z150" s="255"/>
      <c r="AA150" s="261"/>
      <c r="AT150" s="262" t="s">
        <v>182</v>
      </c>
      <c r="AU150" s="262" t="s">
        <v>130</v>
      </c>
      <c r="AV150" s="11" t="s">
        <v>179</v>
      </c>
      <c r="AW150" s="11" t="s">
        <v>36</v>
      </c>
      <c r="AX150" s="11" t="s">
        <v>79</v>
      </c>
      <c r="AY150" s="262" t="s">
        <v>174</v>
      </c>
    </row>
    <row r="151" s="10" customFormat="1" ht="16.5" customHeight="1">
      <c r="B151" s="230"/>
      <c r="C151" s="231"/>
      <c r="D151" s="231"/>
      <c r="E151" s="232" t="s">
        <v>22</v>
      </c>
      <c r="F151" s="240" t="s">
        <v>1352</v>
      </c>
      <c r="G151" s="231"/>
      <c r="H151" s="231"/>
      <c r="I151" s="231"/>
      <c r="J151" s="231"/>
      <c r="K151" s="235">
        <v>1.133</v>
      </c>
      <c r="L151" s="231"/>
      <c r="M151" s="231"/>
      <c r="N151" s="231"/>
      <c r="O151" s="231"/>
      <c r="P151" s="231"/>
      <c r="Q151" s="231"/>
      <c r="R151" s="236"/>
      <c r="T151" s="237"/>
      <c r="U151" s="231"/>
      <c r="V151" s="231"/>
      <c r="W151" s="231"/>
      <c r="X151" s="231"/>
      <c r="Y151" s="231"/>
      <c r="Z151" s="231"/>
      <c r="AA151" s="238"/>
      <c r="AT151" s="239" t="s">
        <v>182</v>
      </c>
      <c r="AU151" s="239" t="s">
        <v>130</v>
      </c>
      <c r="AV151" s="10" t="s">
        <v>130</v>
      </c>
      <c r="AW151" s="10" t="s">
        <v>36</v>
      </c>
      <c r="AX151" s="10" t="s">
        <v>87</v>
      </c>
      <c r="AY151" s="239" t="s">
        <v>174</v>
      </c>
    </row>
    <row r="152" s="1" customFormat="1" ht="25.5" customHeight="1">
      <c r="B152" s="46"/>
      <c r="C152" s="219" t="s">
        <v>228</v>
      </c>
      <c r="D152" s="219" t="s">
        <v>175</v>
      </c>
      <c r="E152" s="220" t="s">
        <v>1353</v>
      </c>
      <c r="F152" s="221" t="s">
        <v>1354</v>
      </c>
      <c r="G152" s="221"/>
      <c r="H152" s="221"/>
      <c r="I152" s="221"/>
      <c r="J152" s="222" t="s">
        <v>1318</v>
      </c>
      <c r="K152" s="223">
        <v>19.199999999999999</v>
      </c>
      <c r="L152" s="224">
        <v>0</v>
      </c>
      <c r="M152" s="225"/>
      <c r="N152" s="226">
        <f>ROUND(L152*K152,2)</f>
        <v>0</v>
      </c>
      <c r="O152" s="226"/>
      <c r="P152" s="226"/>
      <c r="Q152" s="226"/>
      <c r="R152" s="48"/>
      <c r="T152" s="227" t="s">
        <v>22</v>
      </c>
      <c r="U152" s="56" t="s">
        <v>44</v>
      </c>
      <c r="V152" s="47"/>
      <c r="W152" s="228">
        <f>V152*K152</f>
        <v>0</v>
      </c>
      <c r="X152" s="228">
        <v>0</v>
      </c>
      <c r="Y152" s="228">
        <f>X152*K152</f>
        <v>0</v>
      </c>
      <c r="Z152" s="228">
        <v>0</v>
      </c>
      <c r="AA152" s="229">
        <f>Z152*K152</f>
        <v>0</v>
      </c>
      <c r="AR152" s="22" t="s">
        <v>179</v>
      </c>
      <c r="AT152" s="22" t="s">
        <v>175</v>
      </c>
      <c r="AU152" s="22" t="s">
        <v>130</v>
      </c>
      <c r="AY152" s="22" t="s">
        <v>174</v>
      </c>
      <c r="BE152" s="142">
        <f>IF(U152="základní",N152,0)</f>
        <v>0</v>
      </c>
      <c r="BF152" s="142">
        <f>IF(U152="snížená",N152,0)</f>
        <v>0</v>
      </c>
      <c r="BG152" s="142">
        <f>IF(U152="zákl. přenesená",N152,0)</f>
        <v>0</v>
      </c>
      <c r="BH152" s="142">
        <f>IF(U152="sníž. přenesená",N152,0)</f>
        <v>0</v>
      </c>
      <c r="BI152" s="142">
        <f>IF(U152="nulová",N152,0)</f>
        <v>0</v>
      </c>
      <c r="BJ152" s="22" t="s">
        <v>87</v>
      </c>
      <c r="BK152" s="142">
        <f>ROUND(L152*K152,2)</f>
        <v>0</v>
      </c>
      <c r="BL152" s="22" t="s">
        <v>179</v>
      </c>
      <c r="BM152" s="22" t="s">
        <v>1355</v>
      </c>
    </row>
    <row r="153" s="10" customFormat="1" ht="16.5" customHeight="1">
      <c r="B153" s="230"/>
      <c r="C153" s="231"/>
      <c r="D153" s="231"/>
      <c r="E153" s="232" t="s">
        <v>22</v>
      </c>
      <c r="F153" s="233" t="s">
        <v>1328</v>
      </c>
      <c r="G153" s="234"/>
      <c r="H153" s="234"/>
      <c r="I153" s="234"/>
      <c r="J153" s="231"/>
      <c r="K153" s="235">
        <v>19.199999999999999</v>
      </c>
      <c r="L153" s="231"/>
      <c r="M153" s="231"/>
      <c r="N153" s="231"/>
      <c r="O153" s="231"/>
      <c r="P153" s="231"/>
      <c r="Q153" s="231"/>
      <c r="R153" s="236"/>
      <c r="T153" s="237"/>
      <c r="U153" s="231"/>
      <c r="V153" s="231"/>
      <c r="W153" s="231"/>
      <c r="X153" s="231"/>
      <c r="Y153" s="231"/>
      <c r="Z153" s="231"/>
      <c r="AA153" s="238"/>
      <c r="AT153" s="239" t="s">
        <v>182</v>
      </c>
      <c r="AU153" s="239" t="s">
        <v>130</v>
      </c>
      <c r="AV153" s="10" t="s">
        <v>130</v>
      </c>
      <c r="AW153" s="10" t="s">
        <v>36</v>
      </c>
      <c r="AX153" s="10" t="s">
        <v>79</v>
      </c>
      <c r="AY153" s="239" t="s">
        <v>174</v>
      </c>
    </row>
    <row r="154" s="1" customFormat="1" ht="16.5" customHeight="1">
      <c r="B154" s="46"/>
      <c r="C154" s="245" t="s">
        <v>234</v>
      </c>
      <c r="D154" s="245" t="s">
        <v>235</v>
      </c>
      <c r="E154" s="246" t="s">
        <v>1356</v>
      </c>
      <c r="F154" s="247" t="s">
        <v>1357</v>
      </c>
      <c r="G154" s="247"/>
      <c r="H154" s="247"/>
      <c r="I154" s="247"/>
      <c r="J154" s="248" t="s">
        <v>214</v>
      </c>
      <c r="K154" s="249">
        <v>32.966000000000001</v>
      </c>
      <c r="L154" s="250">
        <v>0</v>
      </c>
      <c r="M154" s="251"/>
      <c r="N154" s="252">
        <f>ROUND(L154*K154,2)</f>
        <v>0</v>
      </c>
      <c r="O154" s="226"/>
      <c r="P154" s="226"/>
      <c r="Q154" s="226"/>
      <c r="R154" s="48"/>
      <c r="T154" s="227" t="s">
        <v>22</v>
      </c>
      <c r="U154" s="56" t="s">
        <v>44</v>
      </c>
      <c r="V154" s="47"/>
      <c r="W154" s="228">
        <f>V154*K154</f>
        <v>0</v>
      </c>
      <c r="X154" s="228">
        <v>0</v>
      </c>
      <c r="Y154" s="228">
        <f>X154*K154</f>
        <v>0</v>
      </c>
      <c r="Z154" s="228">
        <v>0</v>
      </c>
      <c r="AA154" s="229">
        <f>Z154*K154</f>
        <v>0</v>
      </c>
      <c r="AR154" s="22" t="s">
        <v>211</v>
      </c>
      <c r="AT154" s="22" t="s">
        <v>235</v>
      </c>
      <c r="AU154" s="22" t="s">
        <v>130</v>
      </c>
      <c r="AY154" s="22" t="s">
        <v>174</v>
      </c>
      <c r="BE154" s="142">
        <f>IF(U154="základní",N154,0)</f>
        <v>0</v>
      </c>
      <c r="BF154" s="142">
        <f>IF(U154="snížená",N154,0)</f>
        <v>0</v>
      </c>
      <c r="BG154" s="142">
        <f>IF(U154="zákl. přenesená",N154,0)</f>
        <v>0</v>
      </c>
      <c r="BH154" s="142">
        <f>IF(U154="sníž. přenesená",N154,0)</f>
        <v>0</v>
      </c>
      <c r="BI154" s="142">
        <f>IF(U154="nulová",N154,0)</f>
        <v>0</v>
      </c>
      <c r="BJ154" s="22" t="s">
        <v>87</v>
      </c>
      <c r="BK154" s="142">
        <f>ROUND(L154*K154,2)</f>
        <v>0</v>
      </c>
      <c r="BL154" s="22" t="s">
        <v>179</v>
      </c>
      <c r="BM154" s="22" t="s">
        <v>1358</v>
      </c>
    </row>
    <row r="155" s="10" customFormat="1" ht="16.5" customHeight="1">
      <c r="B155" s="230"/>
      <c r="C155" s="231"/>
      <c r="D155" s="231"/>
      <c r="E155" s="232" t="s">
        <v>22</v>
      </c>
      <c r="F155" s="233" t="s">
        <v>1359</v>
      </c>
      <c r="G155" s="234"/>
      <c r="H155" s="234"/>
      <c r="I155" s="234"/>
      <c r="J155" s="231"/>
      <c r="K155" s="235">
        <v>32.966000000000001</v>
      </c>
      <c r="L155" s="231"/>
      <c r="M155" s="231"/>
      <c r="N155" s="231"/>
      <c r="O155" s="231"/>
      <c r="P155" s="231"/>
      <c r="Q155" s="231"/>
      <c r="R155" s="236"/>
      <c r="T155" s="237"/>
      <c r="U155" s="231"/>
      <c r="V155" s="231"/>
      <c r="W155" s="231"/>
      <c r="X155" s="231"/>
      <c r="Y155" s="231"/>
      <c r="Z155" s="231"/>
      <c r="AA155" s="238"/>
      <c r="AT155" s="239" t="s">
        <v>182</v>
      </c>
      <c r="AU155" s="239" t="s">
        <v>130</v>
      </c>
      <c r="AV155" s="10" t="s">
        <v>130</v>
      </c>
      <c r="AW155" s="10" t="s">
        <v>36</v>
      </c>
      <c r="AX155" s="10" t="s">
        <v>87</v>
      </c>
      <c r="AY155" s="239" t="s">
        <v>174</v>
      </c>
    </row>
    <row r="156" s="9" customFormat="1" ht="22.32" customHeight="1">
      <c r="B156" s="205"/>
      <c r="C156" s="206"/>
      <c r="D156" s="216" t="s">
        <v>1303</v>
      </c>
      <c r="E156" s="216"/>
      <c r="F156" s="216"/>
      <c r="G156" s="216"/>
      <c r="H156" s="216"/>
      <c r="I156" s="216"/>
      <c r="J156" s="216"/>
      <c r="K156" s="216"/>
      <c r="L156" s="216"/>
      <c r="M156" s="216"/>
      <c r="N156" s="217">
        <f>BK156</f>
        <v>0</v>
      </c>
      <c r="O156" s="218"/>
      <c r="P156" s="218"/>
      <c r="Q156" s="218"/>
      <c r="R156" s="209"/>
      <c r="T156" s="210"/>
      <c r="U156" s="206"/>
      <c r="V156" s="206"/>
      <c r="W156" s="211">
        <f>SUM(W157:W159)</f>
        <v>0</v>
      </c>
      <c r="X156" s="206"/>
      <c r="Y156" s="211">
        <f>SUM(Y157:Y159)</f>
        <v>5.7651659999999989</v>
      </c>
      <c r="Z156" s="206"/>
      <c r="AA156" s="212">
        <f>SUM(AA157:AA159)</f>
        <v>0</v>
      </c>
      <c r="AR156" s="213" t="s">
        <v>87</v>
      </c>
      <c r="AT156" s="214" t="s">
        <v>78</v>
      </c>
      <c r="AU156" s="214" t="s">
        <v>130</v>
      </c>
      <c r="AY156" s="213" t="s">
        <v>174</v>
      </c>
      <c r="BK156" s="215">
        <f>SUM(BK157:BK159)</f>
        <v>0</v>
      </c>
    </row>
    <row r="157" s="1" customFormat="1" ht="16.5" customHeight="1">
      <c r="B157" s="46"/>
      <c r="C157" s="219" t="s">
        <v>241</v>
      </c>
      <c r="D157" s="219" t="s">
        <v>175</v>
      </c>
      <c r="E157" s="220" t="s">
        <v>1360</v>
      </c>
      <c r="F157" s="221" t="s">
        <v>1361</v>
      </c>
      <c r="G157" s="221"/>
      <c r="H157" s="221"/>
      <c r="I157" s="221"/>
      <c r="J157" s="222" t="s">
        <v>178</v>
      </c>
      <c r="K157" s="223">
        <v>6.5999999999999996</v>
      </c>
      <c r="L157" s="224">
        <v>0</v>
      </c>
      <c r="M157" s="225"/>
      <c r="N157" s="226">
        <f>ROUND(L157*K157,2)</f>
        <v>0</v>
      </c>
      <c r="O157" s="226"/>
      <c r="P157" s="226"/>
      <c r="Q157" s="226"/>
      <c r="R157" s="48"/>
      <c r="T157" s="227" t="s">
        <v>22</v>
      </c>
      <c r="U157" s="56" t="s">
        <v>44</v>
      </c>
      <c r="V157" s="47"/>
      <c r="W157" s="228">
        <f>V157*K157</f>
        <v>0</v>
      </c>
      <c r="X157" s="228">
        <v>0.56699999999999995</v>
      </c>
      <c r="Y157" s="228">
        <f>X157*K157</f>
        <v>3.7421999999999995</v>
      </c>
      <c r="Z157" s="228">
        <v>0</v>
      </c>
      <c r="AA157" s="229">
        <f>Z157*K157</f>
        <v>0</v>
      </c>
      <c r="AR157" s="22" t="s">
        <v>179</v>
      </c>
      <c r="AT157" s="22" t="s">
        <v>175</v>
      </c>
      <c r="AU157" s="22" t="s">
        <v>190</v>
      </c>
      <c r="AY157" s="22" t="s">
        <v>174</v>
      </c>
      <c r="BE157" s="142">
        <f>IF(U157="základní",N157,0)</f>
        <v>0</v>
      </c>
      <c r="BF157" s="142">
        <f>IF(U157="snížená",N157,0)</f>
        <v>0</v>
      </c>
      <c r="BG157" s="142">
        <f>IF(U157="zákl. přenesená",N157,0)</f>
        <v>0</v>
      </c>
      <c r="BH157" s="142">
        <f>IF(U157="sníž. přenesená",N157,0)</f>
        <v>0</v>
      </c>
      <c r="BI157" s="142">
        <f>IF(U157="nulová",N157,0)</f>
        <v>0</v>
      </c>
      <c r="BJ157" s="22" t="s">
        <v>87</v>
      </c>
      <c r="BK157" s="142">
        <f>ROUND(L157*K157,2)</f>
        <v>0</v>
      </c>
      <c r="BL157" s="22" t="s">
        <v>179</v>
      </c>
      <c r="BM157" s="22" t="s">
        <v>1362</v>
      </c>
    </row>
    <row r="158" s="10" customFormat="1" ht="16.5" customHeight="1">
      <c r="B158" s="230"/>
      <c r="C158" s="231"/>
      <c r="D158" s="231"/>
      <c r="E158" s="232" t="s">
        <v>22</v>
      </c>
      <c r="F158" s="233" t="s">
        <v>1312</v>
      </c>
      <c r="G158" s="234"/>
      <c r="H158" s="234"/>
      <c r="I158" s="234"/>
      <c r="J158" s="231"/>
      <c r="K158" s="235">
        <v>6.5999999999999996</v>
      </c>
      <c r="L158" s="231"/>
      <c r="M158" s="231"/>
      <c r="N158" s="231"/>
      <c r="O158" s="231"/>
      <c r="P158" s="231"/>
      <c r="Q158" s="231"/>
      <c r="R158" s="236"/>
      <c r="T158" s="237"/>
      <c r="U158" s="231"/>
      <c r="V158" s="231"/>
      <c r="W158" s="231"/>
      <c r="X158" s="231"/>
      <c r="Y158" s="231"/>
      <c r="Z158" s="231"/>
      <c r="AA158" s="238"/>
      <c r="AT158" s="239" t="s">
        <v>182</v>
      </c>
      <c r="AU158" s="239" t="s">
        <v>190</v>
      </c>
      <c r="AV158" s="10" t="s">
        <v>130</v>
      </c>
      <c r="AW158" s="10" t="s">
        <v>36</v>
      </c>
      <c r="AX158" s="10" t="s">
        <v>79</v>
      </c>
      <c r="AY158" s="239" t="s">
        <v>174</v>
      </c>
    </row>
    <row r="159" s="1" customFormat="1" ht="25.5" customHeight="1">
      <c r="B159" s="46"/>
      <c r="C159" s="219" t="s">
        <v>11</v>
      </c>
      <c r="D159" s="219" t="s">
        <v>175</v>
      </c>
      <c r="E159" s="220" t="s">
        <v>1363</v>
      </c>
      <c r="F159" s="221" t="s">
        <v>1364</v>
      </c>
      <c r="G159" s="221"/>
      <c r="H159" s="221"/>
      <c r="I159" s="221"/>
      <c r="J159" s="222" t="s">
        <v>178</v>
      </c>
      <c r="K159" s="223">
        <v>6.5999999999999996</v>
      </c>
      <c r="L159" s="224">
        <v>0</v>
      </c>
      <c r="M159" s="225"/>
      <c r="N159" s="226">
        <f>ROUND(L159*K159,2)</f>
        <v>0</v>
      </c>
      <c r="O159" s="226"/>
      <c r="P159" s="226"/>
      <c r="Q159" s="226"/>
      <c r="R159" s="48"/>
      <c r="T159" s="227" t="s">
        <v>22</v>
      </c>
      <c r="U159" s="56" t="s">
        <v>44</v>
      </c>
      <c r="V159" s="47"/>
      <c r="W159" s="228">
        <f>V159*K159</f>
        <v>0</v>
      </c>
      <c r="X159" s="228">
        <v>0.30651</v>
      </c>
      <c r="Y159" s="228">
        <f>X159*K159</f>
        <v>2.0229659999999998</v>
      </c>
      <c r="Z159" s="228">
        <v>0</v>
      </c>
      <c r="AA159" s="229">
        <f>Z159*K159</f>
        <v>0</v>
      </c>
      <c r="AR159" s="22" t="s">
        <v>179</v>
      </c>
      <c r="AT159" s="22" t="s">
        <v>175</v>
      </c>
      <c r="AU159" s="22" t="s">
        <v>190</v>
      </c>
      <c r="AY159" s="22" t="s">
        <v>174</v>
      </c>
      <c r="BE159" s="142">
        <f>IF(U159="základní",N159,0)</f>
        <v>0</v>
      </c>
      <c r="BF159" s="142">
        <f>IF(U159="snížená",N159,0)</f>
        <v>0</v>
      </c>
      <c r="BG159" s="142">
        <f>IF(U159="zákl. přenesená",N159,0)</f>
        <v>0</v>
      </c>
      <c r="BH159" s="142">
        <f>IF(U159="sníž. přenesená",N159,0)</f>
        <v>0</v>
      </c>
      <c r="BI159" s="142">
        <f>IF(U159="nulová",N159,0)</f>
        <v>0</v>
      </c>
      <c r="BJ159" s="22" t="s">
        <v>87</v>
      </c>
      <c r="BK159" s="142">
        <f>ROUND(L159*K159,2)</f>
        <v>0</v>
      </c>
      <c r="BL159" s="22" t="s">
        <v>179</v>
      </c>
      <c r="BM159" s="22" t="s">
        <v>1365</v>
      </c>
    </row>
    <row r="160" s="9" customFormat="1" ht="29.88" customHeight="1">
      <c r="B160" s="205"/>
      <c r="C160" s="206"/>
      <c r="D160" s="216" t="s">
        <v>144</v>
      </c>
      <c r="E160" s="216"/>
      <c r="F160" s="216"/>
      <c r="G160" s="216"/>
      <c r="H160" s="216"/>
      <c r="I160" s="216"/>
      <c r="J160" s="216"/>
      <c r="K160" s="216"/>
      <c r="L160" s="216"/>
      <c r="M160" s="216"/>
      <c r="N160" s="241">
        <f>BK160</f>
        <v>0</v>
      </c>
      <c r="O160" s="242"/>
      <c r="P160" s="242"/>
      <c r="Q160" s="242"/>
      <c r="R160" s="209"/>
      <c r="T160" s="210"/>
      <c r="U160" s="206"/>
      <c r="V160" s="206"/>
      <c r="W160" s="211">
        <f>SUM(W161:W165)</f>
        <v>0</v>
      </c>
      <c r="X160" s="206"/>
      <c r="Y160" s="211">
        <f>SUM(Y161:Y165)</f>
        <v>0</v>
      </c>
      <c r="Z160" s="206"/>
      <c r="AA160" s="212">
        <f>SUM(AA161:AA165)</f>
        <v>0</v>
      </c>
      <c r="AR160" s="213" t="s">
        <v>87</v>
      </c>
      <c r="AT160" s="214" t="s">
        <v>78</v>
      </c>
      <c r="AU160" s="214" t="s">
        <v>87</v>
      </c>
      <c r="AY160" s="213" t="s">
        <v>174</v>
      </c>
      <c r="BK160" s="215">
        <f>SUM(BK161:BK165)</f>
        <v>0</v>
      </c>
    </row>
    <row r="161" s="1" customFormat="1" ht="25.5" customHeight="1">
      <c r="B161" s="46"/>
      <c r="C161" s="219" t="s">
        <v>232</v>
      </c>
      <c r="D161" s="219" t="s">
        <v>175</v>
      </c>
      <c r="E161" s="220" t="s">
        <v>1366</v>
      </c>
      <c r="F161" s="221" t="s">
        <v>1367</v>
      </c>
      <c r="G161" s="221"/>
      <c r="H161" s="221"/>
      <c r="I161" s="221"/>
      <c r="J161" s="222" t="s">
        <v>214</v>
      </c>
      <c r="K161" s="223">
        <v>7.1349999999999998</v>
      </c>
      <c r="L161" s="224">
        <v>0</v>
      </c>
      <c r="M161" s="225"/>
      <c r="N161" s="226">
        <f>ROUND(L161*K161,2)</f>
        <v>0</v>
      </c>
      <c r="O161" s="226"/>
      <c r="P161" s="226"/>
      <c r="Q161" s="226"/>
      <c r="R161" s="48"/>
      <c r="T161" s="227" t="s">
        <v>22</v>
      </c>
      <c r="U161" s="56" t="s">
        <v>44</v>
      </c>
      <c r="V161" s="47"/>
      <c r="W161" s="228">
        <f>V161*K161</f>
        <v>0</v>
      </c>
      <c r="X161" s="228">
        <v>0</v>
      </c>
      <c r="Y161" s="228">
        <f>X161*K161</f>
        <v>0</v>
      </c>
      <c r="Z161" s="228">
        <v>0</v>
      </c>
      <c r="AA161" s="229">
        <f>Z161*K161</f>
        <v>0</v>
      </c>
      <c r="AR161" s="22" t="s">
        <v>179</v>
      </c>
      <c r="AT161" s="22" t="s">
        <v>175</v>
      </c>
      <c r="AU161" s="22" t="s">
        <v>130</v>
      </c>
      <c r="AY161" s="22" t="s">
        <v>174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2" t="s">
        <v>87</v>
      </c>
      <c r="BK161" s="142">
        <f>ROUND(L161*K161,2)</f>
        <v>0</v>
      </c>
      <c r="BL161" s="22" t="s">
        <v>179</v>
      </c>
      <c r="BM161" s="22" t="s">
        <v>1368</v>
      </c>
    </row>
    <row r="162" s="1" customFormat="1" ht="25.5" customHeight="1">
      <c r="B162" s="46"/>
      <c r="C162" s="219" t="s">
        <v>252</v>
      </c>
      <c r="D162" s="219" t="s">
        <v>175</v>
      </c>
      <c r="E162" s="220" t="s">
        <v>1369</v>
      </c>
      <c r="F162" s="221" t="s">
        <v>1370</v>
      </c>
      <c r="G162" s="221"/>
      <c r="H162" s="221"/>
      <c r="I162" s="221"/>
      <c r="J162" s="222" t="s">
        <v>214</v>
      </c>
      <c r="K162" s="223">
        <v>171.24000000000001</v>
      </c>
      <c r="L162" s="224">
        <v>0</v>
      </c>
      <c r="M162" s="225"/>
      <c r="N162" s="226">
        <f>ROUND(L162*K162,2)</f>
        <v>0</v>
      </c>
      <c r="O162" s="226"/>
      <c r="P162" s="226"/>
      <c r="Q162" s="226"/>
      <c r="R162" s="48"/>
      <c r="T162" s="227" t="s">
        <v>22</v>
      </c>
      <c r="U162" s="56" t="s">
        <v>44</v>
      </c>
      <c r="V162" s="47"/>
      <c r="W162" s="228">
        <f>V162*K162</f>
        <v>0</v>
      </c>
      <c r="X162" s="228">
        <v>0</v>
      </c>
      <c r="Y162" s="228">
        <f>X162*K162</f>
        <v>0</v>
      </c>
      <c r="Z162" s="228">
        <v>0</v>
      </c>
      <c r="AA162" s="229">
        <f>Z162*K162</f>
        <v>0</v>
      </c>
      <c r="AR162" s="22" t="s">
        <v>179</v>
      </c>
      <c r="AT162" s="22" t="s">
        <v>175</v>
      </c>
      <c r="AU162" s="22" t="s">
        <v>130</v>
      </c>
      <c r="AY162" s="22" t="s">
        <v>174</v>
      </c>
      <c r="BE162" s="142">
        <f>IF(U162="základní",N162,0)</f>
        <v>0</v>
      </c>
      <c r="BF162" s="142">
        <f>IF(U162="snížená",N162,0)</f>
        <v>0</v>
      </c>
      <c r="BG162" s="142">
        <f>IF(U162="zákl. přenesená",N162,0)</f>
        <v>0</v>
      </c>
      <c r="BH162" s="142">
        <f>IF(U162="sníž. přenesená",N162,0)</f>
        <v>0</v>
      </c>
      <c r="BI162" s="142">
        <f>IF(U162="nulová",N162,0)</f>
        <v>0</v>
      </c>
      <c r="BJ162" s="22" t="s">
        <v>87</v>
      </c>
      <c r="BK162" s="142">
        <f>ROUND(L162*K162,2)</f>
        <v>0</v>
      </c>
      <c r="BL162" s="22" t="s">
        <v>179</v>
      </c>
      <c r="BM162" s="22" t="s">
        <v>1371</v>
      </c>
    </row>
    <row r="163" s="1" customFormat="1" ht="38.25" customHeight="1">
      <c r="B163" s="46"/>
      <c r="C163" s="219" t="s">
        <v>257</v>
      </c>
      <c r="D163" s="219" t="s">
        <v>175</v>
      </c>
      <c r="E163" s="220" t="s">
        <v>1372</v>
      </c>
      <c r="F163" s="221" t="s">
        <v>1373</v>
      </c>
      <c r="G163" s="221"/>
      <c r="H163" s="221"/>
      <c r="I163" s="221"/>
      <c r="J163" s="222" t="s">
        <v>214</v>
      </c>
      <c r="K163" s="223">
        <v>2.145</v>
      </c>
      <c r="L163" s="224">
        <v>0</v>
      </c>
      <c r="M163" s="225"/>
      <c r="N163" s="226">
        <f>ROUND(L163*K163,2)</f>
        <v>0</v>
      </c>
      <c r="O163" s="226"/>
      <c r="P163" s="226"/>
      <c r="Q163" s="226"/>
      <c r="R163" s="48"/>
      <c r="T163" s="227" t="s">
        <v>22</v>
      </c>
      <c r="U163" s="56" t="s">
        <v>44</v>
      </c>
      <c r="V163" s="47"/>
      <c r="W163" s="228">
        <f>V163*K163</f>
        <v>0</v>
      </c>
      <c r="X163" s="228">
        <v>0</v>
      </c>
      <c r="Y163" s="228">
        <f>X163*K163</f>
        <v>0</v>
      </c>
      <c r="Z163" s="228">
        <v>0</v>
      </c>
      <c r="AA163" s="229">
        <f>Z163*K163</f>
        <v>0</v>
      </c>
      <c r="AR163" s="22" t="s">
        <v>179</v>
      </c>
      <c r="AT163" s="22" t="s">
        <v>175</v>
      </c>
      <c r="AU163" s="22" t="s">
        <v>130</v>
      </c>
      <c r="AY163" s="22" t="s">
        <v>174</v>
      </c>
      <c r="BE163" s="142">
        <f>IF(U163="základní",N163,0)</f>
        <v>0</v>
      </c>
      <c r="BF163" s="142">
        <f>IF(U163="snížená",N163,0)</f>
        <v>0</v>
      </c>
      <c r="BG163" s="142">
        <f>IF(U163="zákl. přenesená",N163,0)</f>
        <v>0</v>
      </c>
      <c r="BH163" s="142">
        <f>IF(U163="sníž. přenesená",N163,0)</f>
        <v>0</v>
      </c>
      <c r="BI163" s="142">
        <f>IF(U163="nulová",N163,0)</f>
        <v>0</v>
      </c>
      <c r="BJ163" s="22" t="s">
        <v>87</v>
      </c>
      <c r="BK163" s="142">
        <f>ROUND(L163*K163,2)</f>
        <v>0</v>
      </c>
      <c r="BL163" s="22" t="s">
        <v>179</v>
      </c>
      <c r="BM163" s="22" t="s">
        <v>1374</v>
      </c>
    </row>
    <row r="164" s="1" customFormat="1" ht="38.25" customHeight="1">
      <c r="B164" s="46"/>
      <c r="C164" s="219" t="s">
        <v>266</v>
      </c>
      <c r="D164" s="219" t="s">
        <v>175</v>
      </c>
      <c r="E164" s="220" t="s">
        <v>1375</v>
      </c>
      <c r="F164" s="221" t="s">
        <v>1376</v>
      </c>
      <c r="G164" s="221"/>
      <c r="H164" s="221"/>
      <c r="I164" s="221"/>
      <c r="J164" s="222" t="s">
        <v>214</v>
      </c>
      <c r="K164" s="223">
        <v>2.0859999999999999</v>
      </c>
      <c r="L164" s="224">
        <v>0</v>
      </c>
      <c r="M164" s="225"/>
      <c r="N164" s="226">
        <f>ROUND(L164*K164,2)</f>
        <v>0</v>
      </c>
      <c r="O164" s="226"/>
      <c r="P164" s="226"/>
      <c r="Q164" s="226"/>
      <c r="R164" s="48"/>
      <c r="T164" s="227" t="s">
        <v>22</v>
      </c>
      <c r="U164" s="56" t="s">
        <v>44</v>
      </c>
      <c r="V164" s="47"/>
      <c r="W164" s="228">
        <f>V164*K164</f>
        <v>0</v>
      </c>
      <c r="X164" s="228">
        <v>0</v>
      </c>
      <c r="Y164" s="228">
        <f>X164*K164</f>
        <v>0</v>
      </c>
      <c r="Z164" s="228">
        <v>0</v>
      </c>
      <c r="AA164" s="229">
        <f>Z164*K164</f>
        <v>0</v>
      </c>
      <c r="AR164" s="22" t="s">
        <v>179</v>
      </c>
      <c r="AT164" s="22" t="s">
        <v>175</v>
      </c>
      <c r="AU164" s="22" t="s">
        <v>130</v>
      </c>
      <c r="AY164" s="22" t="s">
        <v>174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22" t="s">
        <v>87</v>
      </c>
      <c r="BK164" s="142">
        <f>ROUND(L164*K164,2)</f>
        <v>0</v>
      </c>
      <c r="BL164" s="22" t="s">
        <v>179</v>
      </c>
      <c r="BM164" s="22" t="s">
        <v>1377</v>
      </c>
    </row>
    <row r="165" s="1" customFormat="1" ht="38.25" customHeight="1">
      <c r="B165" s="46"/>
      <c r="C165" s="219" t="s">
        <v>270</v>
      </c>
      <c r="D165" s="219" t="s">
        <v>175</v>
      </c>
      <c r="E165" s="220" t="s">
        <v>1378</v>
      </c>
      <c r="F165" s="221" t="s">
        <v>1379</v>
      </c>
      <c r="G165" s="221"/>
      <c r="H165" s="221"/>
      <c r="I165" s="221"/>
      <c r="J165" s="222" t="s">
        <v>214</v>
      </c>
      <c r="K165" s="223">
        <v>2.9039999999999999</v>
      </c>
      <c r="L165" s="224">
        <v>0</v>
      </c>
      <c r="M165" s="225"/>
      <c r="N165" s="226">
        <f>ROUND(L165*K165,2)</f>
        <v>0</v>
      </c>
      <c r="O165" s="226"/>
      <c r="P165" s="226"/>
      <c r="Q165" s="226"/>
      <c r="R165" s="48"/>
      <c r="T165" s="227" t="s">
        <v>22</v>
      </c>
      <c r="U165" s="56" t="s">
        <v>44</v>
      </c>
      <c r="V165" s="47"/>
      <c r="W165" s="228">
        <f>V165*K165</f>
        <v>0</v>
      </c>
      <c r="X165" s="228">
        <v>0</v>
      </c>
      <c r="Y165" s="228">
        <f>X165*K165</f>
        <v>0</v>
      </c>
      <c r="Z165" s="228">
        <v>0</v>
      </c>
      <c r="AA165" s="229">
        <f>Z165*K165</f>
        <v>0</v>
      </c>
      <c r="AR165" s="22" t="s">
        <v>179</v>
      </c>
      <c r="AT165" s="22" t="s">
        <v>175</v>
      </c>
      <c r="AU165" s="22" t="s">
        <v>130</v>
      </c>
      <c r="AY165" s="22" t="s">
        <v>174</v>
      </c>
      <c r="BE165" s="142">
        <f>IF(U165="základní",N165,0)</f>
        <v>0</v>
      </c>
      <c r="BF165" s="142">
        <f>IF(U165="snížená",N165,0)</f>
        <v>0</v>
      </c>
      <c r="BG165" s="142">
        <f>IF(U165="zákl. přenesená",N165,0)</f>
        <v>0</v>
      </c>
      <c r="BH165" s="142">
        <f>IF(U165="sníž. přenesená",N165,0)</f>
        <v>0</v>
      </c>
      <c r="BI165" s="142">
        <f>IF(U165="nulová",N165,0)</f>
        <v>0</v>
      </c>
      <c r="BJ165" s="22" t="s">
        <v>87</v>
      </c>
      <c r="BK165" s="142">
        <f>ROUND(L165*K165,2)</f>
        <v>0</v>
      </c>
      <c r="BL165" s="22" t="s">
        <v>179</v>
      </c>
      <c r="BM165" s="22" t="s">
        <v>1380</v>
      </c>
    </row>
    <row r="166" s="9" customFormat="1" ht="29.88" customHeight="1">
      <c r="B166" s="205"/>
      <c r="C166" s="206"/>
      <c r="D166" s="216" t="s">
        <v>145</v>
      </c>
      <c r="E166" s="216"/>
      <c r="F166" s="216"/>
      <c r="G166" s="216"/>
      <c r="H166" s="216"/>
      <c r="I166" s="216"/>
      <c r="J166" s="216"/>
      <c r="K166" s="216"/>
      <c r="L166" s="216"/>
      <c r="M166" s="216"/>
      <c r="N166" s="241">
        <f>BK166</f>
        <v>0</v>
      </c>
      <c r="O166" s="242"/>
      <c r="P166" s="242"/>
      <c r="Q166" s="242"/>
      <c r="R166" s="209"/>
      <c r="T166" s="210"/>
      <c r="U166" s="206"/>
      <c r="V166" s="206"/>
      <c r="W166" s="211">
        <f>W167</f>
        <v>0</v>
      </c>
      <c r="X166" s="206"/>
      <c r="Y166" s="211">
        <f>Y167</f>
        <v>0</v>
      </c>
      <c r="Z166" s="206"/>
      <c r="AA166" s="212">
        <f>AA167</f>
        <v>0</v>
      </c>
      <c r="AR166" s="213" t="s">
        <v>87</v>
      </c>
      <c r="AT166" s="214" t="s">
        <v>78</v>
      </c>
      <c r="AU166" s="214" t="s">
        <v>87</v>
      </c>
      <c r="AY166" s="213" t="s">
        <v>174</v>
      </c>
      <c r="BK166" s="215">
        <f>BK167</f>
        <v>0</v>
      </c>
    </row>
    <row r="167" s="1" customFormat="1" ht="38.25" customHeight="1">
      <c r="B167" s="46"/>
      <c r="C167" s="219" t="s">
        <v>10</v>
      </c>
      <c r="D167" s="219" t="s">
        <v>175</v>
      </c>
      <c r="E167" s="220" t="s">
        <v>1381</v>
      </c>
      <c r="F167" s="221" t="s">
        <v>1382</v>
      </c>
      <c r="G167" s="221"/>
      <c r="H167" s="221"/>
      <c r="I167" s="221"/>
      <c r="J167" s="222" t="s">
        <v>214</v>
      </c>
      <c r="K167" s="223">
        <v>5.7649999999999997</v>
      </c>
      <c r="L167" s="224">
        <v>0</v>
      </c>
      <c r="M167" s="225"/>
      <c r="N167" s="226">
        <f>ROUND(L167*K167,2)</f>
        <v>0</v>
      </c>
      <c r="O167" s="226"/>
      <c r="P167" s="226"/>
      <c r="Q167" s="226"/>
      <c r="R167" s="48"/>
      <c r="T167" s="227" t="s">
        <v>22</v>
      </c>
      <c r="U167" s="56" t="s">
        <v>44</v>
      </c>
      <c r="V167" s="47"/>
      <c r="W167" s="228">
        <f>V167*K167</f>
        <v>0</v>
      </c>
      <c r="X167" s="228">
        <v>0</v>
      </c>
      <c r="Y167" s="228">
        <f>X167*K167</f>
        <v>0</v>
      </c>
      <c r="Z167" s="228">
        <v>0</v>
      </c>
      <c r="AA167" s="229">
        <f>Z167*K167</f>
        <v>0</v>
      </c>
      <c r="AR167" s="22" t="s">
        <v>179</v>
      </c>
      <c r="AT167" s="22" t="s">
        <v>175</v>
      </c>
      <c r="AU167" s="22" t="s">
        <v>130</v>
      </c>
      <c r="AY167" s="22" t="s">
        <v>174</v>
      </c>
      <c r="BE167" s="142">
        <f>IF(U167="základní",N167,0)</f>
        <v>0</v>
      </c>
      <c r="BF167" s="142">
        <f>IF(U167="snížená",N167,0)</f>
        <v>0</v>
      </c>
      <c r="BG167" s="142">
        <f>IF(U167="zákl. přenesená",N167,0)</f>
        <v>0</v>
      </c>
      <c r="BH167" s="142">
        <f>IF(U167="sníž. přenesená",N167,0)</f>
        <v>0</v>
      </c>
      <c r="BI167" s="142">
        <f>IF(U167="nulová",N167,0)</f>
        <v>0</v>
      </c>
      <c r="BJ167" s="22" t="s">
        <v>87</v>
      </c>
      <c r="BK167" s="142">
        <f>ROUND(L167*K167,2)</f>
        <v>0</v>
      </c>
      <c r="BL167" s="22" t="s">
        <v>179</v>
      </c>
      <c r="BM167" s="22" t="s">
        <v>1383</v>
      </c>
    </row>
    <row r="168" s="9" customFormat="1" ht="37.44001" customHeight="1">
      <c r="B168" s="205"/>
      <c r="C168" s="206"/>
      <c r="D168" s="207" t="s">
        <v>922</v>
      </c>
      <c r="E168" s="207"/>
      <c r="F168" s="207"/>
      <c r="G168" s="207"/>
      <c r="H168" s="207"/>
      <c r="I168" s="207"/>
      <c r="J168" s="207"/>
      <c r="K168" s="207"/>
      <c r="L168" s="207"/>
      <c r="M168" s="207"/>
      <c r="N168" s="243">
        <f>BK168</f>
        <v>0</v>
      </c>
      <c r="O168" s="244"/>
      <c r="P168" s="244"/>
      <c r="Q168" s="244"/>
      <c r="R168" s="209"/>
      <c r="T168" s="210"/>
      <c r="U168" s="206"/>
      <c r="V168" s="206"/>
      <c r="W168" s="211">
        <f>W169+W183</f>
        <v>0</v>
      </c>
      <c r="X168" s="206"/>
      <c r="Y168" s="211">
        <f>Y169+Y183</f>
        <v>0.5907</v>
      </c>
      <c r="Z168" s="206"/>
      <c r="AA168" s="212">
        <f>AA169+AA183</f>
        <v>0</v>
      </c>
      <c r="AR168" s="213" t="s">
        <v>190</v>
      </c>
      <c r="AT168" s="214" t="s">
        <v>78</v>
      </c>
      <c r="AU168" s="214" t="s">
        <v>79</v>
      </c>
      <c r="AY168" s="213" t="s">
        <v>174</v>
      </c>
      <c r="BK168" s="215">
        <f>BK169+BK183</f>
        <v>0</v>
      </c>
    </row>
    <row r="169" s="9" customFormat="1" ht="19.92" customHeight="1">
      <c r="B169" s="205"/>
      <c r="C169" s="206"/>
      <c r="D169" s="216" t="s">
        <v>923</v>
      </c>
      <c r="E169" s="216"/>
      <c r="F169" s="216"/>
      <c r="G169" s="216"/>
      <c r="H169" s="216"/>
      <c r="I169" s="216"/>
      <c r="J169" s="216"/>
      <c r="K169" s="216"/>
      <c r="L169" s="216"/>
      <c r="M169" s="216"/>
      <c r="N169" s="217">
        <f>BK169</f>
        <v>0</v>
      </c>
      <c r="O169" s="218"/>
      <c r="P169" s="218"/>
      <c r="Q169" s="218"/>
      <c r="R169" s="209"/>
      <c r="T169" s="210"/>
      <c r="U169" s="206"/>
      <c r="V169" s="206"/>
      <c r="W169" s="211">
        <f>SUM(W170:W182)</f>
        <v>0</v>
      </c>
      <c r="X169" s="206"/>
      <c r="Y169" s="211">
        <f>SUM(Y170:Y182)</f>
        <v>0.51449999999999996</v>
      </c>
      <c r="Z169" s="206"/>
      <c r="AA169" s="212">
        <f>SUM(AA170:AA182)</f>
        <v>0</v>
      </c>
      <c r="AR169" s="213" t="s">
        <v>190</v>
      </c>
      <c r="AT169" s="214" t="s">
        <v>78</v>
      </c>
      <c r="AU169" s="214" t="s">
        <v>87</v>
      </c>
      <c r="AY169" s="213" t="s">
        <v>174</v>
      </c>
      <c r="BK169" s="215">
        <f>SUM(BK170:BK182)</f>
        <v>0</v>
      </c>
    </row>
    <row r="170" s="1" customFormat="1" ht="25.5" customHeight="1">
      <c r="B170" s="46"/>
      <c r="C170" s="219" t="s">
        <v>277</v>
      </c>
      <c r="D170" s="219" t="s">
        <v>175</v>
      </c>
      <c r="E170" s="220" t="s">
        <v>1384</v>
      </c>
      <c r="F170" s="221" t="s">
        <v>1385</v>
      </c>
      <c r="G170" s="221"/>
      <c r="H170" s="221"/>
      <c r="I170" s="221"/>
      <c r="J170" s="222" t="s">
        <v>244</v>
      </c>
      <c r="K170" s="223">
        <v>3</v>
      </c>
      <c r="L170" s="224">
        <v>0</v>
      </c>
      <c r="M170" s="225"/>
      <c r="N170" s="226">
        <f>ROUND(L170*K170,2)</f>
        <v>0</v>
      </c>
      <c r="O170" s="226"/>
      <c r="P170" s="226"/>
      <c r="Q170" s="226"/>
      <c r="R170" s="48"/>
      <c r="T170" s="227" t="s">
        <v>22</v>
      </c>
      <c r="U170" s="56" t="s">
        <v>44</v>
      </c>
      <c r="V170" s="47"/>
      <c r="W170" s="228">
        <f>V170*K170</f>
        <v>0</v>
      </c>
      <c r="X170" s="228">
        <v>0</v>
      </c>
      <c r="Y170" s="228">
        <f>X170*K170</f>
        <v>0</v>
      </c>
      <c r="Z170" s="228">
        <v>0</v>
      </c>
      <c r="AA170" s="229">
        <f>Z170*K170</f>
        <v>0</v>
      </c>
      <c r="AR170" s="22" t="s">
        <v>469</v>
      </c>
      <c r="AT170" s="22" t="s">
        <v>175</v>
      </c>
      <c r="AU170" s="22" t="s">
        <v>130</v>
      </c>
      <c r="AY170" s="22" t="s">
        <v>174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22" t="s">
        <v>87</v>
      </c>
      <c r="BK170" s="142">
        <f>ROUND(L170*K170,2)</f>
        <v>0</v>
      </c>
      <c r="BL170" s="22" t="s">
        <v>469</v>
      </c>
      <c r="BM170" s="22" t="s">
        <v>1386</v>
      </c>
    </row>
    <row r="171" s="1" customFormat="1" ht="25.5" customHeight="1">
      <c r="B171" s="46"/>
      <c r="C171" s="245" t="s">
        <v>281</v>
      </c>
      <c r="D171" s="245" t="s">
        <v>235</v>
      </c>
      <c r="E171" s="246" t="s">
        <v>1387</v>
      </c>
      <c r="F171" s="247" t="s">
        <v>1388</v>
      </c>
      <c r="G171" s="247"/>
      <c r="H171" s="247"/>
      <c r="I171" s="247"/>
      <c r="J171" s="248" t="s">
        <v>244</v>
      </c>
      <c r="K171" s="249">
        <v>3</v>
      </c>
      <c r="L171" s="250">
        <v>0</v>
      </c>
      <c r="M171" s="251"/>
      <c r="N171" s="252">
        <f>ROUND(L171*K171,2)</f>
        <v>0</v>
      </c>
      <c r="O171" s="226"/>
      <c r="P171" s="226"/>
      <c r="Q171" s="226"/>
      <c r="R171" s="48"/>
      <c r="T171" s="227" t="s">
        <v>22</v>
      </c>
      <c r="U171" s="56" t="s">
        <v>44</v>
      </c>
      <c r="V171" s="47"/>
      <c r="W171" s="228">
        <f>V171*K171</f>
        <v>0</v>
      </c>
      <c r="X171" s="228">
        <v>0.11500000000000001</v>
      </c>
      <c r="Y171" s="228">
        <f>X171*K171</f>
        <v>0.34500000000000003</v>
      </c>
      <c r="Z171" s="228">
        <v>0</v>
      </c>
      <c r="AA171" s="229">
        <f>Z171*K171</f>
        <v>0</v>
      </c>
      <c r="AR171" s="22" t="s">
        <v>1178</v>
      </c>
      <c r="AT171" s="22" t="s">
        <v>235</v>
      </c>
      <c r="AU171" s="22" t="s">
        <v>130</v>
      </c>
      <c r="AY171" s="22" t="s">
        <v>174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22" t="s">
        <v>87</v>
      </c>
      <c r="BK171" s="142">
        <f>ROUND(L171*K171,2)</f>
        <v>0</v>
      </c>
      <c r="BL171" s="22" t="s">
        <v>1178</v>
      </c>
      <c r="BM171" s="22" t="s">
        <v>1389</v>
      </c>
    </row>
    <row r="172" s="1" customFormat="1" ht="16.5" customHeight="1">
      <c r="B172" s="46"/>
      <c r="C172" s="219" t="s">
        <v>285</v>
      </c>
      <c r="D172" s="219" t="s">
        <v>175</v>
      </c>
      <c r="E172" s="220" t="s">
        <v>1390</v>
      </c>
      <c r="F172" s="221" t="s">
        <v>1391</v>
      </c>
      <c r="G172" s="221"/>
      <c r="H172" s="221"/>
      <c r="I172" s="221"/>
      <c r="J172" s="222" t="s">
        <v>244</v>
      </c>
      <c r="K172" s="223">
        <v>1</v>
      </c>
      <c r="L172" s="224">
        <v>0</v>
      </c>
      <c r="M172" s="225"/>
      <c r="N172" s="226">
        <f>ROUND(L172*K172,2)</f>
        <v>0</v>
      </c>
      <c r="O172" s="226"/>
      <c r="P172" s="226"/>
      <c r="Q172" s="226"/>
      <c r="R172" s="48"/>
      <c r="T172" s="227" t="s">
        <v>22</v>
      </c>
      <c r="U172" s="56" t="s">
        <v>44</v>
      </c>
      <c r="V172" s="47"/>
      <c r="W172" s="228">
        <f>V172*K172</f>
        <v>0</v>
      </c>
      <c r="X172" s="228">
        <v>0</v>
      </c>
      <c r="Y172" s="228">
        <f>X172*K172</f>
        <v>0</v>
      </c>
      <c r="Z172" s="228">
        <v>0</v>
      </c>
      <c r="AA172" s="229">
        <f>Z172*K172</f>
        <v>0</v>
      </c>
      <c r="AR172" s="22" t="s">
        <v>469</v>
      </c>
      <c r="AT172" s="22" t="s">
        <v>175</v>
      </c>
      <c r="AU172" s="22" t="s">
        <v>130</v>
      </c>
      <c r="AY172" s="22" t="s">
        <v>174</v>
      </c>
      <c r="BE172" s="142">
        <f>IF(U172="základní",N172,0)</f>
        <v>0</v>
      </c>
      <c r="BF172" s="142">
        <f>IF(U172="snížená",N172,0)</f>
        <v>0</v>
      </c>
      <c r="BG172" s="142">
        <f>IF(U172="zákl. přenesená",N172,0)</f>
        <v>0</v>
      </c>
      <c r="BH172" s="142">
        <f>IF(U172="sníž. přenesená",N172,0)</f>
        <v>0</v>
      </c>
      <c r="BI172" s="142">
        <f>IF(U172="nulová",N172,0)</f>
        <v>0</v>
      </c>
      <c r="BJ172" s="22" t="s">
        <v>87</v>
      </c>
      <c r="BK172" s="142">
        <f>ROUND(L172*K172,2)</f>
        <v>0</v>
      </c>
      <c r="BL172" s="22" t="s">
        <v>469</v>
      </c>
      <c r="BM172" s="22" t="s">
        <v>1392</v>
      </c>
    </row>
    <row r="173" s="1" customFormat="1" ht="16.5" customHeight="1">
      <c r="B173" s="46"/>
      <c r="C173" s="219" t="s">
        <v>290</v>
      </c>
      <c r="D173" s="219" t="s">
        <v>175</v>
      </c>
      <c r="E173" s="220" t="s">
        <v>1393</v>
      </c>
      <c r="F173" s="221" t="s">
        <v>1394</v>
      </c>
      <c r="G173" s="221"/>
      <c r="H173" s="221"/>
      <c r="I173" s="221"/>
      <c r="J173" s="222" t="s">
        <v>244</v>
      </c>
      <c r="K173" s="223">
        <v>3</v>
      </c>
      <c r="L173" s="224">
        <v>0</v>
      </c>
      <c r="M173" s="225"/>
      <c r="N173" s="226">
        <f>ROUND(L173*K173,2)</f>
        <v>0</v>
      </c>
      <c r="O173" s="226"/>
      <c r="P173" s="226"/>
      <c r="Q173" s="226"/>
      <c r="R173" s="48"/>
      <c r="T173" s="227" t="s">
        <v>22</v>
      </c>
      <c r="U173" s="56" t="s">
        <v>44</v>
      </c>
      <c r="V173" s="47"/>
      <c r="W173" s="228">
        <f>V173*K173</f>
        <v>0</v>
      </c>
      <c r="X173" s="228">
        <v>0</v>
      </c>
      <c r="Y173" s="228">
        <f>X173*K173</f>
        <v>0</v>
      </c>
      <c r="Z173" s="228">
        <v>0</v>
      </c>
      <c r="AA173" s="229">
        <f>Z173*K173</f>
        <v>0</v>
      </c>
      <c r="AR173" s="22" t="s">
        <v>469</v>
      </c>
      <c r="AT173" s="22" t="s">
        <v>175</v>
      </c>
      <c r="AU173" s="22" t="s">
        <v>130</v>
      </c>
      <c r="AY173" s="22" t="s">
        <v>174</v>
      </c>
      <c r="BE173" s="142">
        <f>IF(U173="základní",N173,0)</f>
        <v>0</v>
      </c>
      <c r="BF173" s="142">
        <f>IF(U173="snížená",N173,0)</f>
        <v>0</v>
      </c>
      <c r="BG173" s="142">
        <f>IF(U173="zákl. přenesená",N173,0)</f>
        <v>0</v>
      </c>
      <c r="BH173" s="142">
        <f>IF(U173="sníž. přenesená",N173,0)</f>
        <v>0</v>
      </c>
      <c r="BI173" s="142">
        <f>IF(U173="nulová",N173,0)</f>
        <v>0</v>
      </c>
      <c r="BJ173" s="22" t="s">
        <v>87</v>
      </c>
      <c r="BK173" s="142">
        <f>ROUND(L173*K173,2)</f>
        <v>0</v>
      </c>
      <c r="BL173" s="22" t="s">
        <v>469</v>
      </c>
      <c r="BM173" s="22" t="s">
        <v>1395</v>
      </c>
    </row>
    <row r="174" s="1" customFormat="1" ht="16.5" customHeight="1">
      <c r="B174" s="46"/>
      <c r="C174" s="245" t="s">
        <v>294</v>
      </c>
      <c r="D174" s="245" t="s">
        <v>235</v>
      </c>
      <c r="E174" s="246" t="s">
        <v>1396</v>
      </c>
      <c r="F174" s="247" t="s">
        <v>1397</v>
      </c>
      <c r="G174" s="247"/>
      <c r="H174" s="247"/>
      <c r="I174" s="247"/>
      <c r="J174" s="248" t="s">
        <v>244</v>
      </c>
      <c r="K174" s="249">
        <v>3</v>
      </c>
      <c r="L174" s="250">
        <v>0</v>
      </c>
      <c r="M174" s="251"/>
      <c r="N174" s="252">
        <f>ROUND(L174*K174,2)</f>
        <v>0</v>
      </c>
      <c r="O174" s="226"/>
      <c r="P174" s="226"/>
      <c r="Q174" s="226"/>
      <c r="R174" s="48"/>
      <c r="T174" s="227" t="s">
        <v>22</v>
      </c>
      <c r="U174" s="56" t="s">
        <v>44</v>
      </c>
      <c r="V174" s="47"/>
      <c r="W174" s="228">
        <f>V174*K174</f>
        <v>0</v>
      </c>
      <c r="X174" s="228">
        <v>0</v>
      </c>
      <c r="Y174" s="228">
        <f>X174*K174</f>
        <v>0</v>
      </c>
      <c r="Z174" s="228">
        <v>0</v>
      </c>
      <c r="AA174" s="229">
        <f>Z174*K174</f>
        <v>0</v>
      </c>
      <c r="AR174" s="22" t="s">
        <v>1233</v>
      </c>
      <c r="AT174" s="22" t="s">
        <v>235</v>
      </c>
      <c r="AU174" s="22" t="s">
        <v>130</v>
      </c>
      <c r="AY174" s="22" t="s">
        <v>174</v>
      </c>
      <c r="BE174" s="142">
        <f>IF(U174="základní",N174,0)</f>
        <v>0</v>
      </c>
      <c r="BF174" s="142">
        <f>IF(U174="snížená",N174,0)</f>
        <v>0</v>
      </c>
      <c r="BG174" s="142">
        <f>IF(U174="zákl. přenesená",N174,0)</f>
        <v>0</v>
      </c>
      <c r="BH174" s="142">
        <f>IF(U174="sníž. přenesená",N174,0)</f>
        <v>0</v>
      </c>
      <c r="BI174" s="142">
        <f>IF(U174="nulová",N174,0)</f>
        <v>0</v>
      </c>
      <c r="BJ174" s="22" t="s">
        <v>87</v>
      </c>
      <c r="BK174" s="142">
        <f>ROUND(L174*K174,2)</f>
        <v>0</v>
      </c>
      <c r="BL174" s="22" t="s">
        <v>469</v>
      </c>
      <c r="BM174" s="22" t="s">
        <v>1398</v>
      </c>
    </row>
    <row r="175" s="1" customFormat="1" ht="38.25" customHeight="1">
      <c r="B175" s="46"/>
      <c r="C175" s="219" t="s">
        <v>305</v>
      </c>
      <c r="D175" s="219" t="s">
        <v>175</v>
      </c>
      <c r="E175" s="220" t="s">
        <v>1399</v>
      </c>
      <c r="F175" s="221" t="s">
        <v>1400</v>
      </c>
      <c r="G175" s="221"/>
      <c r="H175" s="221"/>
      <c r="I175" s="221"/>
      <c r="J175" s="222" t="s">
        <v>231</v>
      </c>
      <c r="K175" s="223">
        <v>80</v>
      </c>
      <c r="L175" s="224">
        <v>0</v>
      </c>
      <c r="M175" s="225"/>
      <c r="N175" s="226">
        <f>ROUND(L175*K175,2)</f>
        <v>0</v>
      </c>
      <c r="O175" s="226"/>
      <c r="P175" s="226"/>
      <c r="Q175" s="226"/>
      <c r="R175" s="48"/>
      <c r="T175" s="227" t="s">
        <v>22</v>
      </c>
      <c r="U175" s="56" t="s">
        <v>44</v>
      </c>
      <c r="V175" s="47"/>
      <c r="W175" s="228">
        <f>V175*K175</f>
        <v>0</v>
      </c>
      <c r="X175" s="228">
        <v>0</v>
      </c>
      <c r="Y175" s="228">
        <f>X175*K175</f>
        <v>0</v>
      </c>
      <c r="Z175" s="228">
        <v>0</v>
      </c>
      <c r="AA175" s="229">
        <f>Z175*K175</f>
        <v>0</v>
      </c>
      <c r="AR175" s="22" t="s">
        <v>469</v>
      </c>
      <c r="AT175" s="22" t="s">
        <v>175</v>
      </c>
      <c r="AU175" s="22" t="s">
        <v>130</v>
      </c>
      <c r="AY175" s="22" t="s">
        <v>174</v>
      </c>
      <c r="BE175" s="142">
        <f>IF(U175="základní",N175,0)</f>
        <v>0</v>
      </c>
      <c r="BF175" s="142">
        <f>IF(U175="snížená",N175,0)</f>
        <v>0</v>
      </c>
      <c r="BG175" s="142">
        <f>IF(U175="zákl. přenesená",N175,0)</f>
        <v>0</v>
      </c>
      <c r="BH175" s="142">
        <f>IF(U175="sníž. přenesená",N175,0)</f>
        <v>0</v>
      </c>
      <c r="BI175" s="142">
        <f>IF(U175="nulová",N175,0)</f>
        <v>0</v>
      </c>
      <c r="BJ175" s="22" t="s">
        <v>87</v>
      </c>
      <c r="BK175" s="142">
        <f>ROUND(L175*K175,2)</f>
        <v>0</v>
      </c>
      <c r="BL175" s="22" t="s">
        <v>469</v>
      </c>
      <c r="BM175" s="22" t="s">
        <v>1401</v>
      </c>
    </row>
    <row r="176" s="1" customFormat="1" ht="16.5" customHeight="1">
      <c r="B176" s="46"/>
      <c r="C176" s="245" t="s">
        <v>309</v>
      </c>
      <c r="D176" s="245" t="s">
        <v>235</v>
      </c>
      <c r="E176" s="246" t="s">
        <v>1402</v>
      </c>
      <c r="F176" s="247" t="s">
        <v>1403</v>
      </c>
      <c r="G176" s="247"/>
      <c r="H176" s="247"/>
      <c r="I176" s="247"/>
      <c r="J176" s="248" t="s">
        <v>1404</v>
      </c>
      <c r="K176" s="249">
        <v>75.200000000000003</v>
      </c>
      <c r="L176" s="250">
        <v>0</v>
      </c>
      <c r="M176" s="251"/>
      <c r="N176" s="252">
        <f>ROUND(L176*K176,2)</f>
        <v>0</v>
      </c>
      <c r="O176" s="226"/>
      <c r="P176" s="226"/>
      <c r="Q176" s="226"/>
      <c r="R176" s="48"/>
      <c r="T176" s="227" t="s">
        <v>22</v>
      </c>
      <c r="U176" s="56" t="s">
        <v>44</v>
      </c>
      <c r="V176" s="47"/>
      <c r="W176" s="228">
        <f>V176*K176</f>
        <v>0</v>
      </c>
      <c r="X176" s="228">
        <v>0.001</v>
      </c>
      <c r="Y176" s="228">
        <f>X176*K176</f>
        <v>0.075200000000000003</v>
      </c>
      <c r="Z176" s="228">
        <v>0</v>
      </c>
      <c r="AA176" s="229">
        <f>Z176*K176</f>
        <v>0</v>
      </c>
      <c r="AR176" s="22" t="s">
        <v>1178</v>
      </c>
      <c r="AT176" s="22" t="s">
        <v>235</v>
      </c>
      <c r="AU176" s="22" t="s">
        <v>130</v>
      </c>
      <c r="AY176" s="22" t="s">
        <v>174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22" t="s">
        <v>87</v>
      </c>
      <c r="BK176" s="142">
        <f>ROUND(L176*K176,2)</f>
        <v>0</v>
      </c>
      <c r="BL176" s="22" t="s">
        <v>1178</v>
      </c>
      <c r="BM176" s="22" t="s">
        <v>1405</v>
      </c>
    </row>
    <row r="177" s="10" customFormat="1" ht="16.5" customHeight="1">
      <c r="B177" s="230"/>
      <c r="C177" s="231"/>
      <c r="D177" s="231"/>
      <c r="E177" s="232" t="s">
        <v>22</v>
      </c>
      <c r="F177" s="233" t="s">
        <v>1406</v>
      </c>
      <c r="G177" s="234"/>
      <c r="H177" s="234"/>
      <c r="I177" s="234"/>
      <c r="J177" s="231"/>
      <c r="K177" s="235">
        <v>75.200000000000003</v>
      </c>
      <c r="L177" s="231"/>
      <c r="M177" s="231"/>
      <c r="N177" s="231"/>
      <c r="O177" s="231"/>
      <c r="P177" s="231"/>
      <c r="Q177" s="231"/>
      <c r="R177" s="236"/>
      <c r="T177" s="237"/>
      <c r="U177" s="231"/>
      <c r="V177" s="231"/>
      <c r="W177" s="231"/>
      <c r="X177" s="231"/>
      <c r="Y177" s="231"/>
      <c r="Z177" s="231"/>
      <c r="AA177" s="238"/>
      <c r="AT177" s="239" t="s">
        <v>182</v>
      </c>
      <c r="AU177" s="239" t="s">
        <v>130</v>
      </c>
      <c r="AV177" s="10" t="s">
        <v>130</v>
      </c>
      <c r="AW177" s="10" t="s">
        <v>36</v>
      </c>
      <c r="AX177" s="10" t="s">
        <v>87</v>
      </c>
      <c r="AY177" s="239" t="s">
        <v>174</v>
      </c>
    </row>
    <row r="178" s="1" customFormat="1" ht="38.25" customHeight="1">
      <c r="B178" s="46"/>
      <c r="C178" s="219" t="s">
        <v>313</v>
      </c>
      <c r="D178" s="219" t="s">
        <v>175</v>
      </c>
      <c r="E178" s="220" t="s">
        <v>1407</v>
      </c>
      <c r="F178" s="221" t="s">
        <v>1408</v>
      </c>
      <c r="G178" s="221"/>
      <c r="H178" s="221"/>
      <c r="I178" s="221"/>
      <c r="J178" s="222" t="s">
        <v>231</v>
      </c>
      <c r="K178" s="223">
        <v>100</v>
      </c>
      <c r="L178" s="224">
        <v>0</v>
      </c>
      <c r="M178" s="225"/>
      <c r="N178" s="226">
        <f>ROUND(L178*K178,2)</f>
        <v>0</v>
      </c>
      <c r="O178" s="226"/>
      <c r="P178" s="226"/>
      <c r="Q178" s="226"/>
      <c r="R178" s="48"/>
      <c r="T178" s="227" t="s">
        <v>22</v>
      </c>
      <c r="U178" s="56" t="s">
        <v>44</v>
      </c>
      <c r="V178" s="47"/>
      <c r="W178" s="228">
        <f>V178*K178</f>
        <v>0</v>
      </c>
      <c r="X178" s="228">
        <v>0</v>
      </c>
      <c r="Y178" s="228">
        <f>X178*K178</f>
        <v>0</v>
      </c>
      <c r="Z178" s="228">
        <v>0</v>
      </c>
      <c r="AA178" s="229">
        <f>Z178*K178</f>
        <v>0</v>
      </c>
      <c r="AR178" s="22" t="s">
        <v>469</v>
      </c>
      <c r="AT178" s="22" t="s">
        <v>175</v>
      </c>
      <c r="AU178" s="22" t="s">
        <v>130</v>
      </c>
      <c r="AY178" s="22" t="s">
        <v>174</v>
      </c>
      <c r="BE178" s="142">
        <f>IF(U178="základní",N178,0)</f>
        <v>0</v>
      </c>
      <c r="BF178" s="142">
        <f>IF(U178="snížená",N178,0)</f>
        <v>0</v>
      </c>
      <c r="BG178" s="142">
        <f>IF(U178="zákl. přenesená",N178,0)</f>
        <v>0</v>
      </c>
      <c r="BH178" s="142">
        <f>IF(U178="sníž. přenesená",N178,0)</f>
        <v>0</v>
      </c>
      <c r="BI178" s="142">
        <f>IF(U178="nulová",N178,0)</f>
        <v>0</v>
      </c>
      <c r="BJ178" s="22" t="s">
        <v>87</v>
      </c>
      <c r="BK178" s="142">
        <f>ROUND(L178*K178,2)</f>
        <v>0</v>
      </c>
      <c r="BL178" s="22" t="s">
        <v>469</v>
      </c>
      <c r="BM178" s="22" t="s">
        <v>1409</v>
      </c>
    </row>
    <row r="179" s="1" customFormat="1" ht="16.5" customHeight="1">
      <c r="B179" s="46"/>
      <c r="C179" s="245" t="s">
        <v>317</v>
      </c>
      <c r="D179" s="245" t="s">
        <v>235</v>
      </c>
      <c r="E179" s="246" t="s">
        <v>1410</v>
      </c>
      <c r="F179" s="247" t="s">
        <v>1411</v>
      </c>
      <c r="G179" s="247"/>
      <c r="H179" s="247"/>
      <c r="I179" s="247"/>
      <c r="J179" s="248" t="s">
        <v>231</v>
      </c>
      <c r="K179" s="249">
        <v>115</v>
      </c>
      <c r="L179" s="250">
        <v>0</v>
      </c>
      <c r="M179" s="251"/>
      <c r="N179" s="252">
        <f>ROUND(L179*K179,2)</f>
        <v>0</v>
      </c>
      <c r="O179" s="226"/>
      <c r="P179" s="226"/>
      <c r="Q179" s="226"/>
      <c r="R179" s="48"/>
      <c r="T179" s="227" t="s">
        <v>22</v>
      </c>
      <c r="U179" s="56" t="s">
        <v>44</v>
      </c>
      <c r="V179" s="47"/>
      <c r="W179" s="228">
        <f>V179*K179</f>
        <v>0</v>
      </c>
      <c r="X179" s="228">
        <v>0.00081999999999999998</v>
      </c>
      <c r="Y179" s="228">
        <f>X179*K179</f>
        <v>0.094299999999999995</v>
      </c>
      <c r="Z179" s="228">
        <v>0</v>
      </c>
      <c r="AA179" s="229">
        <f>Z179*K179</f>
        <v>0</v>
      </c>
      <c r="AR179" s="22" t="s">
        <v>1178</v>
      </c>
      <c r="AT179" s="22" t="s">
        <v>235</v>
      </c>
      <c r="AU179" s="22" t="s">
        <v>130</v>
      </c>
      <c r="AY179" s="22" t="s">
        <v>174</v>
      </c>
      <c r="BE179" s="142">
        <f>IF(U179="základní",N179,0)</f>
        <v>0</v>
      </c>
      <c r="BF179" s="142">
        <f>IF(U179="snížená",N179,0)</f>
        <v>0</v>
      </c>
      <c r="BG179" s="142">
        <f>IF(U179="zákl. přenesená",N179,0)</f>
        <v>0</v>
      </c>
      <c r="BH179" s="142">
        <f>IF(U179="sníž. přenesená",N179,0)</f>
        <v>0</v>
      </c>
      <c r="BI179" s="142">
        <f>IF(U179="nulová",N179,0)</f>
        <v>0</v>
      </c>
      <c r="BJ179" s="22" t="s">
        <v>87</v>
      </c>
      <c r="BK179" s="142">
        <f>ROUND(L179*K179,2)</f>
        <v>0</v>
      </c>
      <c r="BL179" s="22" t="s">
        <v>1178</v>
      </c>
      <c r="BM179" s="22" t="s">
        <v>1412</v>
      </c>
    </row>
    <row r="180" s="1" customFormat="1" ht="16.5" customHeight="1">
      <c r="B180" s="46"/>
      <c r="C180" s="219" t="s">
        <v>321</v>
      </c>
      <c r="D180" s="219" t="s">
        <v>175</v>
      </c>
      <c r="E180" s="220" t="s">
        <v>1413</v>
      </c>
      <c r="F180" s="221" t="s">
        <v>1414</v>
      </c>
      <c r="G180" s="221"/>
      <c r="H180" s="221"/>
      <c r="I180" s="221"/>
      <c r="J180" s="222" t="s">
        <v>244</v>
      </c>
      <c r="K180" s="223">
        <v>6</v>
      </c>
      <c r="L180" s="224">
        <v>0</v>
      </c>
      <c r="M180" s="225"/>
      <c r="N180" s="226">
        <f>ROUND(L180*K180,2)</f>
        <v>0</v>
      </c>
      <c r="O180" s="226"/>
      <c r="P180" s="226"/>
      <c r="Q180" s="226"/>
      <c r="R180" s="48"/>
      <c r="T180" s="227" t="s">
        <v>22</v>
      </c>
      <c r="U180" s="56" t="s">
        <v>44</v>
      </c>
      <c r="V180" s="47"/>
      <c r="W180" s="228">
        <f>V180*K180</f>
        <v>0</v>
      </c>
      <c r="X180" s="228">
        <v>0</v>
      </c>
      <c r="Y180" s="228">
        <f>X180*K180</f>
        <v>0</v>
      </c>
      <c r="Z180" s="228">
        <v>0</v>
      </c>
      <c r="AA180" s="229">
        <f>Z180*K180</f>
        <v>0</v>
      </c>
      <c r="AR180" s="22" t="s">
        <v>469</v>
      </c>
      <c r="AT180" s="22" t="s">
        <v>175</v>
      </c>
      <c r="AU180" s="22" t="s">
        <v>130</v>
      </c>
      <c r="AY180" s="22" t="s">
        <v>174</v>
      </c>
      <c r="BE180" s="142">
        <f>IF(U180="základní",N180,0)</f>
        <v>0</v>
      </c>
      <c r="BF180" s="142">
        <f>IF(U180="snížená",N180,0)</f>
        <v>0</v>
      </c>
      <c r="BG180" s="142">
        <f>IF(U180="zákl. přenesená",N180,0)</f>
        <v>0</v>
      </c>
      <c r="BH180" s="142">
        <f>IF(U180="sníž. přenesená",N180,0)</f>
        <v>0</v>
      </c>
      <c r="BI180" s="142">
        <f>IF(U180="nulová",N180,0)</f>
        <v>0</v>
      </c>
      <c r="BJ180" s="22" t="s">
        <v>87</v>
      </c>
      <c r="BK180" s="142">
        <f>ROUND(L180*K180,2)</f>
        <v>0</v>
      </c>
      <c r="BL180" s="22" t="s">
        <v>469</v>
      </c>
      <c r="BM180" s="22" t="s">
        <v>1415</v>
      </c>
    </row>
    <row r="181" s="1" customFormat="1" ht="16.5" customHeight="1">
      <c r="B181" s="46"/>
      <c r="C181" s="245" t="s">
        <v>238</v>
      </c>
      <c r="D181" s="245" t="s">
        <v>235</v>
      </c>
      <c r="E181" s="246" t="s">
        <v>1416</v>
      </c>
      <c r="F181" s="247" t="s">
        <v>1417</v>
      </c>
      <c r="G181" s="247"/>
      <c r="H181" s="247"/>
      <c r="I181" s="247"/>
      <c r="J181" s="248" t="s">
        <v>244</v>
      </c>
      <c r="K181" s="249">
        <v>6</v>
      </c>
      <c r="L181" s="250">
        <v>0</v>
      </c>
      <c r="M181" s="251"/>
      <c r="N181" s="252">
        <f>ROUND(L181*K181,2)</f>
        <v>0</v>
      </c>
      <c r="O181" s="226"/>
      <c r="P181" s="226"/>
      <c r="Q181" s="226"/>
      <c r="R181" s="48"/>
      <c r="T181" s="227" t="s">
        <v>22</v>
      </c>
      <c r="U181" s="56" t="s">
        <v>44</v>
      </c>
      <c r="V181" s="47"/>
      <c r="W181" s="228">
        <f>V181*K181</f>
        <v>0</v>
      </c>
      <c r="X181" s="228">
        <v>0</v>
      </c>
      <c r="Y181" s="228">
        <f>X181*K181</f>
        <v>0</v>
      </c>
      <c r="Z181" s="228">
        <v>0</v>
      </c>
      <c r="AA181" s="229">
        <f>Z181*K181</f>
        <v>0</v>
      </c>
      <c r="AR181" s="22" t="s">
        <v>1233</v>
      </c>
      <c r="AT181" s="22" t="s">
        <v>235</v>
      </c>
      <c r="AU181" s="22" t="s">
        <v>130</v>
      </c>
      <c r="AY181" s="22" t="s">
        <v>174</v>
      </c>
      <c r="BE181" s="142">
        <f>IF(U181="základní",N181,0)</f>
        <v>0</v>
      </c>
      <c r="BF181" s="142">
        <f>IF(U181="snížená",N181,0)</f>
        <v>0</v>
      </c>
      <c r="BG181" s="142">
        <f>IF(U181="zákl. přenesená",N181,0)</f>
        <v>0</v>
      </c>
      <c r="BH181" s="142">
        <f>IF(U181="sníž. přenesená",N181,0)</f>
        <v>0</v>
      </c>
      <c r="BI181" s="142">
        <f>IF(U181="nulová",N181,0)</f>
        <v>0</v>
      </c>
      <c r="BJ181" s="22" t="s">
        <v>87</v>
      </c>
      <c r="BK181" s="142">
        <f>ROUND(L181*K181,2)</f>
        <v>0</v>
      </c>
      <c r="BL181" s="22" t="s">
        <v>469</v>
      </c>
      <c r="BM181" s="22" t="s">
        <v>1418</v>
      </c>
    </row>
    <row r="182" s="1" customFormat="1" ht="16.5" customHeight="1">
      <c r="B182" s="46"/>
      <c r="C182" s="219" t="s">
        <v>328</v>
      </c>
      <c r="D182" s="219" t="s">
        <v>175</v>
      </c>
      <c r="E182" s="220" t="s">
        <v>1419</v>
      </c>
      <c r="F182" s="221" t="s">
        <v>1292</v>
      </c>
      <c r="G182" s="221"/>
      <c r="H182" s="221"/>
      <c r="I182" s="221"/>
      <c r="J182" s="222" t="s">
        <v>244</v>
      </c>
      <c r="K182" s="223">
        <v>1</v>
      </c>
      <c r="L182" s="224">
        <v>0</v>
      </c>
      <c r="M182" s="225"/>
      <c r="N182" s="226">
        <f>ROUND(L182*K182,2)</f>
        <v>0</v>
      </c>
      <c r="O182" s="226"/>
      <c r="P182" s="226"/>
      <c r="Q182" s="226"/>
      <c r="R182" s="48"/>
      <c r="T182" s="227" t="s">
        <v>22</v>
      </c>
      <c r="U182" s="56" t="s">
        <v>44</v>
      </c>
      <c r="V182" s="47"/>
      <c r="W182" s="228">
        <f>V182*K182</f>
        <v>0</v>
      </c>
      <c r="X182" s="228">
        <v>0</v>
      </c>
      <c r="Y182" s="228">
        <f>X182*K182</f>
        <v>0</v>
      </c>
      <c r="Z182" s="228">
        <v>0</v>
      </c>
      <c r="AA182" s="229">
        <f>Z182*K182</f>
        <v>0</v>
      </c>
      <c r="AR182" s="22" t="s">
        <v>469</v>
      </c>
      <c r="AT182" s="22" t="s">
        <v>175</v>
      </c>
      <c r="AU182" s="22" t="s">
        <v>130</v>
      </c>
      <c r="AY182" s="22" t="s">
        <v>174</v>
      </c>
      <c r="BE182" s="142">
        <f>IF(U182="základní",N182,0)</f>
        <v>0</v>
      </c>
      <c r="BF182" s="142">
        <f>IF(U182="snížená",N182,0)</f>
        <v>0</v>
      </c>
      <c r="BG182" s="142">
        <f>IF(U182="zákl. přenesená",N182,0)</f>
        <v>0</v>
      </c>
      <c r="BH182" s="142">
        <f>IF(U182="sníž. přenesená",N182,0)</f>
        <v>0</v>
      </c>
      <c r="BI182" s="142">
        <f>IF(U182="nulová",N182,0)</f>
        <v>0</v>
      </c>
      <c r="BJ182" s="22" t="s">
        <v>87</v>
      </c>
      <c r="BK182" s="142">
        <f>ROUND(L182*K182,2)</f>
        <v>0</v>
      </c>
      <c r="BL182" s="22" t="s">
        <v>469</v>
      </c>
      <c r="BM182" s="22" t="s">
        <v>1420</v>
      </c>
    </row>
    <row r="183" s="9" customFormat="1" ht="29.88" customHeight="1">
      <c r="B183" s="205"/>
      <c r="C183" s="206"/>
      <c r="D183" s="216" t="s">
        <v>1304</v>
      </c>
      <c r="E183" s="216"/>
      <c r="F183" s="216"/>
      <c r="G183" s="216"/>
      <c r="H183" s="216"/>
      <c r="I183" s="216"/>
      <c r="J183" s="216"/>
      <c r="K183" s="216"/>
      <c r="L183" s="216"/>
      <c r="M183" s="216"/>
      <c r="N183" s="241">
        <f>BK183</f>
        <v>0</v>
      </c>
      <c r="O183" s="242"/>
      <c r="P183" s="242"/>
      <c r="Q183" s="242"/>
      <c r="R183" s="209"/>
      <c r="T183" s="210"/>
      <c r="U183" s="206"/>
      <c r="V183" s="206"/>
      <c r="W183" s="211">
        <f>SUM(W184:W189)</f>
        <v>0</v>
      </c>
      <c r="X183" s="206"/>
      <c r="Y183" s="211">
        <f>SUM(Y184:Y189)</f>
        <v>0.07619999999999999</v>
      </c>
      <c r="Z183" s="206"/>
      <c r="AA183" s="212">
        <f>SUM(AA184:AA189)</f>
        <v>0</v>
      </c>
      <c r="AR183" s="213" t="s">
        <v>190</v>
      </c>
      <c r="AT183" s="214" t="s">
        <v>78</v>
      </c>
      <c r="AU183" s="214" t="s">
        <v>87</v>
      </c>
      <c r="AY183" s="213" t="s">
        <v>174</v>
      </c>
      <c r="BK183" s="215">
        <f>SUM(BK184:BK189)</f>
        <v>0</v>
      </c>
    </row>
    <row r="184" s="1" customFormat="1" ht="25.5" customHeight="1">
      <c r="B184" s="46"/>
      <c r="C184" s="219" t="s">
        <v>332</v>
      </c>
      <c r="D184" s="219" t="s">
        <v>175</v>
      </c>
      <c r="E184" s="220" t="s">
        <v>1421</v>
      </c>
      <c r="F184" s="221" t="s">
        <v>1422</v>
      </c>
      <c r="G184" s="221"/>
      <c r="H184" s="221"/>
      <c r="I184" s="221"/>
      <c r="J184" s="222" t="s">
        <v>231</v>
      </c>
      <c r="K184" s="223">
        <v>100</v>
      </c>
      <c r="L184" s="224">
        <v>0</v>
      </c>
      <c r="M184" s="225"/>
      <c r="N184" s="226">
        <f>ROUND(L184*K184,2)</f>
        <v>0</v>
      </c>
      <c r="O184" s="226"/>
      <c r="P184" s="226"/>
      <c r="Q184" s="226"/>
      <c r="R184" s="48"/>
      <c r="T184" s="227" t="s">
        <v>22</v>
      </c>
      <c r="U184" s="56" t="s">
        <v>44</v>
      </c>
      <c r="V184" s="47"/>
      <c r="W184" s="228">
        <f>V184*K184</f>
        <v>0</v>
      </c>
      <c r="X184" s="228">
        <v>0</v>
      </c>
      <c r="Y184" s="228">
        <f>X184*K184</f>
        <v>0</v>
      </c>
      <c r="Z184" s="228">
        <v>0</v>
      </c>
      <c r="AA184" s="229">
        <f>Z184*K184</f>
        <v>0</v>
      </c>
      <c r="AR184" s="22" t="s">
        <v>469</v>
      </c>
      <c r="AT184" s="22" t="s">
        <v>175</v>
      </c>
      <c r="AU184" s="22" t="s">
        <v>130</v>
      </c>
      <c r="AY184" s="22" t="s">
        <v>174</v>
      </c>
      <c r="BE184" s="142">
        <f>IF(U184="základní",N184,0)</f>
        <v>0</v>
      </c>
      <c r="BF184" s="142">
        <f>IF(U184="snížená",N184,0)</f>
        <v>0</v>
      </c>
      <c r="BG184" s="142">
        <f>IF(U184="zákl. přenesená",N184,0)</f>
        <v>0</v>
      </c>
      <c r="BH184" s="142">
        <f>IF(U184="sníž. přenesená",N184,0)</f>
        <v>0</v>
      </c>
      <c r="BI184" s="142">
        <f>IF(U184="nulová",N184,0)</f>
        <v>0</v>
      </c>
      <c r="BJ184" s="22" t="s">
        <v>87</v>
      </c>
      <c r="BK184" s="142">
        <f>ROUND(L184*K184,2)</f>
        <v>0</v>
      </c>
      <c r="BL184" s="22" t="s">
        <v>469</v>
      </c>
      <c r="BM184" s="22" t="s">
        <v>1423</v>
      </c>
    </row>
    <row r="185" s="1" customFormat="1" ht="16.5" customHeight="1">
      <c r="B185" s="46"/>
      <c r="C185" s="219" t="s">
        <v>336</v>
      </c>
      <c r="D185" s="219" t="s">
        <v>175</v>
      </c>
      <c r="E185" s="220" t="s">
        <v>1424</v>
      </c>
      <c r="F185" s="221" t="s">
        <v>1425</v>
      </c>
      <c r="G185" s="221"/>
      <c r="H185" s="221"/>
      <c r="I185" s="221"/>
      <c r="J185" s="222" t="s">
        <v>231</v>
      </c>
      <c r="K185" s="223">
        <v>80</v>
      </c>
      <c r="L185" s="224">
        <v>0</v>
      </c>
      <c r="M185" s="225"/>
      <c r="N185" s="226">
        <f>ROUND(L185*K185,2)</f>
        <v>0</v>
      </c>
      <c r="O185" s="226"/>
      <c r="P185" s="226"/>
      <c r="Q185" s="226"/>
      <c r="R185" s="48"/>
      <c r="T185" s="227" t="s">
        <v>22</v>
      </c>
      <c r="U185" s="56" t="s">
        <v>44</v>
      </c>
      <c r="V185" s="47"/>
      <c r="W185" s="228">
        <f>V185*K185</f>
        <v>0</v>
      </c>
      <c r="X185" s="228">
        <v>9.0000000000000006E-05</v>
      </c>
      <c r="Y185" s="228">
        <f>X185*K185</f>
        <v>0.0072000000000000007</v>
      </c>
      <c r="Z185" s="228">
        <v>0</v>
      </c>
      <c r="AA185" s="229">
        <f>Z185*K185</f>
        <v>0</v>
      </c>
      <c r="AR185" s="22" t="s">
        <v>469</v>
      </c>
      <c r="AT185" s="22" t="s">
        <v>175</v>
      </c>
      <c r="AU185" s="22" t="s">
        <v>130</v>
      </c>
      <c r="AY185" s="22" t="s">
        <v>174</v>
      </c>
      <c r="BE185" s="142">
        <f>IF(U185="základní",N185,0)</f>
        <v>0</v>
      </c>
      <c r="BF185" s="142">
        <f>IF(U185="snížená",N185,0)</f>
        <v>0</v>
      </c>
      <c r="BG185" s="142">
        <f>IF(U185="zákl. přenesená",N185,0)</f>
        <v>0</v>
      </c>
      <c r="BH185" s="142">
        <f>IF(U185="sníž. přenesená",N185,0)</f>
        <v>0</v>
      </c>
      <c r="BI185" s="142">
        <f>IF(U185="nulová",N185,0)</f>
        <v>0</v>
      </c>
      <c r="BJ185" s="22" t="s">
        <v>87</v>
      </c>
      <c r="BK185" s="142">
        <f>ROUND(L185*K185,2)</f>
        <v>0</v>
      </c>
      <c r="BL185" s="22" t="s">
        <v>469</v>
      </c>
      <c r="BM185" s="22" t="s">
        <v>1426</v>
      </c>
    </row>
    <row r="186" s="1" customFormat="1" ht="25.5" customHeight="1">
      <c r="B186" s="46"/>
      <c r="C186" s="219" t="s">
        <v>340</v>
      </c>
      <c r="D186" s="219" t="s">
        <v>175</v>
      </c>
      <c r="E186" s="220" t="s">
        <v>1427</v>
      </c>
      <c r="F186" s="221" t="s">
        <v>1428</v>
      </c>
      <c r="G186" s="221"/>
      <c r="H186" s="221"/>
      <c r="I186" s="221"/>
      <c r="J186" s="222" t="s">
        <v>231</v>
      </c>
      <c r="K186" s="223">
        <v>100</v>
      </c>
      <c r="L186" s="224">
        <v>0</v>
      </c>
      <c r="M186" s="225"/>
      <c r="N186" s="226">
        <f>ROUND(L186*K186,2)</f>
        <v>0</v>
      </c>
      <c r="O186" s="226"/>
      <c r="P186" s="226"/>
      <c r="Q186" s="226"/>
      <c r="R186" s="48"/>
      <c r="T186" s="227" t="s">
        <v>22</v>
      </c>
      <c r="U186" s="56" t="s">
        <v>44</v>
      </c>
      <c r="V186" s="47"/>
      <c r="W186" s="228">
        <f>V186*K186</f>
        <v>0</v>
      </c>
      <c r="X186" s="228">
        <v>0</v>
      </c>
      <c r="Y186" s="228">
        <f>X186*K186</f>
        <v>0</v>
      </c>
      <c r="Z186" s="228">
        <v>0</v>
      </c>
      <c r="AA186" s="229">
        <f>Z186*K186</f>
        <v>0</v>
      </c>
      <c r="AR186" s="22" t="s">
        <v>469</v>
      </c>
      <c r="AT186" s="22" t="s">
        <v>175</v>
      </c>
      <c r="AU186" s="22" t="s">
        <v>130</v>
      </c>
      <c r="AY186" s="22" t="s">
        <v>174</v>
      </c>
      <c r="BE186" s="142">
        <f>IF(U186="základní",N186,0)</f>
        <v>0</v>
      </c>
      <c r="BF186" s="142">
        <f>IF(U186="snížená",N186,0)</f>
        <v>0</v>
      </c>
      <c r="BG186" s="142">
        <f>IF(U186="zákl. přenesená",N186,0)</f>
        <v>0</v>
      </c>
      <c r="BH186" s="142">
        <f>IF(U186="sníž. přenesená",N186,0)</f>
        <v>0</v>
      </c>
      <c r="BI186" s="142">
        <f>IF(U186="nulová",N186,0)</f>
        <v>0</v>
      </c>
      <c r="BJ186" s="22" t="s">
        <v>87</v>
      </c>
      <c r="BK186" s="142">
        <f>ROUND(L186*K186,2)</f>
        <v>0</v>
      </c>
      <c r="BL186" s="22" t="s">
        <v>469</v>
      </c>
      <c r="BM186" s="22" t="s">
        <v>1429</v>
      </c>
    </row>
    <row r="187" s="1" customFormat="1" ht="25.5" customHeight="1">
      <c r="B187" s="46"/>
      <c r="C187" s="245" t="s">
        <v>346</v>
      </c>
      <c r="D187" s="245" t="s">
        <v>235</v>
      </c>
      <c r="E187" s="246" t="s">
        <v>1430</v>
      </c>
      <c r="F187" s="247" t="s">
        <v>1431</v>
      </c>
      <c r="G187" s="247"/>
      <c r="H187" s="247"/>
      <c r="I187" s="247"/>
      <c r="J187" s="248" t="s">
        <v>231</v>
      </c>
      <c r="K187" s="249">
        <v>100</v>
      </c>
      <c r="L187" s="250">
        <v>0</v>
      </c>
      <c r="M187" s="251"/>
      <c r="N187" s="252">
        <f>ROUND(L187*K187,2)</f>
        <v>0</v>
      </c>
      <c r="O187" s="226"/>
      <c r="P187" s="226"/>
      <c r="Q187" s="226"/>
      <c r="R187" s="48"/>
      <c r="T187" s="227" t="s">
        <v>22</v>
      </c>
      <c r="U187" s="56" t="s">
        <v>44</v>
      </c>
      <c r="V187" s="47"/>
      <c r="W187" s="228">
        <f>V187*K187</f>
        <v>0</v>
      </c>
      <c r="X187" s="228">
        <v>0.00068999999999999997</v>
      </c>
      <c r="Y187" s="228">
        <f>X187*K187</f>
        <v>0.068999999999999992</v>
      </c>
      <c r="Z187" s="228">
        <v>0</v>
      </c>
      <c r="AA187" s="229">
        <f>Z187*K187</f>
        <v>0</v>
      </c>
      <c r="AR187" s="22" t="s">
        <v>1178</v>
      </c>
      <c r="AT187" s="22" t="s">
        <v>235</v>
      </c>
      <c r="AU187" s="22" t="s">
        <v>130</v>
      </c>
      <c r="AY187" s="22" t="s">
        <v>174</v>
      </c>
      <c r="BE187" s="142">
        <f>IF(U187="základní",N187,0)</f>
        <v>0</v>
      </c>
      <c r="BF187" s="142">
        <f>IF(U187="snížená",N187,0)</f>
        <v>0</v>
      </c>
      <c r="BG187" s="142">
        <f>IF(U187="zákl. přenesená",N187,0)</f>
        <v>0</v>
      </c>
      <c r="BH187" s="142">
        <f>IF(U187="sníž. přenesená",N187,0)</f>
        <v>0</v>
      </c>
      <c r="BI187" s="142">
        <f>IF(U187="nulová",N187,0)</f>
        <v>0</v>
      </c>
      <c r="BJ187" s="22" t="s">
        <v>87</v>
      </c>
      <c r="BK187" s="142">
        <f>ROUND(L187*K187,2)</f>
        <v>0</v>
      </c>
      <c r="BL187" s="22" t="s">
        <v>1178</v>
      </c>
      <c r="BM187" s="22" t="s">
        <v>1432</v>
      </c>
    </row>
    <row r="188" s="1" customFormat="1" ht="16.5" customHeight="1">
      <c r="B188" s="46"/>
      <c r="C188" s="219" t="s">
        <v>350</v>
      </c>
      <c r="D188" s="219" t="s">
        <v>175</v>
      </c>
      <c r="E188" s="220" t="s">
        <v>1433</v>
      </c>
      <c r="F188" s="221" t="s">
        <v>1434</v>
      </c>
      <c r="G188" s="221"/>
      <c r="H188" s="221"/>
      <c r="I188" s="221"/>
      <c r="J188" s="222" t="s">
        <v>205</v>
      </c>
      <c r="K188" s="223">
        <v>1</v>
      </c>
      <c r="L188" s="224">
        <v>0</v>
      </c>
      <c r="M188" s="225"/>
      <c r="N188" s="226">
        <f>ROUND(L188*K188,2)</f>
        <v>0</v>
      </c>
      <c r="O188" s="226"/>
      <c r="P188" s="226"/>
      <c r="Q188" s="226"/>
      <c r="R188" s="48"/>
      <c r="T188" s="227" t="s">
        <v>22</v>
      </c>
      <c r="U188" s="56" t="s">
        <v>44</v>
      </c>
      <c r="V188" s="47"/>
      <c r="W188" s="228">
        <f>V188*K188</f>
        <v>0</v>
      </c>
      <c r="X188" s="228">
        <v>0</v>
      </c>
      <c r="Y188" s="228">
        <f>X188*K188</f>
        <v>0</v>
      </c>
      <c r="Z188" s="228">
        <v>0</v>
      </c>
      <c r="AA188" s="229">
        <f>Z188*K188</f>
        <v>0</v>
      </c>
      <c r="AR188" s="22" t="s">
        <v>469</v>
      </c>
      <c r="AT188" s="22" t="s">
        <v>175</v>
      </c>
      <c r="AU188" s="22" t="s">
        <v>130</v>
      </c>
      <c r="AY188" s="22" t="s">
        <v>174</v>
      </c>
      <c r="BE188" s="142">
        <f>IF(U188="základní",N188,0)</f>
        <v>0</v>
      </c>
      <c r="BF188" s="142">
        <f>IF(U188="snížená",N188,0)</f>
        <v>0</v>
      </c>
      <c r="BG188" s="142">
        <f>IF(U188="zákl. přenesená",N188,0)</f>
        <v>0</v>
      </c>
      <c r="BH188" s="142">
        <f>IF(U188="sníž. přenesená",N188,0)</f>
        <v>0</v>
      </c>
      <c r="BI188" s="142">
        <f>IF(U188="nulová",N188,0)</f>
        <v>0</v>
      </c>
      <c r="BJ188" s="22" t="s">
        <v>87</v>
      </c>
      <c r="BK188" s="142">
        <f>ROUND(L188*K188,2)</f>
        <v>0</v>
      </c>
      <c r="BL188" s="22" t="s">
        <v>469</v>
      </c>
      <c r="BM188" s="22" t="s">
        <v>1435</v>
      </c>
    </row>
    <row r="189" s="1" customFormat="1" ht="16.5" customHeight="1">
      <c r="B189" s="46"/>
      <c r="C189" s="219" t="s">
        <v>354</v>
      </c>
      <c r="D189" s="219" t="s">
        <v>175</v>
      </c>
      <c r="E189" s="220" t="s">
        <v>1436</v>
      </c>
      <c r="F189" s="221" t="s">
        <v>1437</v>
      </c>
      <c r="G189" s="221"/>
      <c r="H189" s="221"/>
      <c r="I189" s="221"/>
      <c r="J189" s="222" t="s">
        <v>231</v>
      </c>
      <c r="K189" s="223">
        <v>80</v>
      </c>
      <c r="L189" s="224">
        <v>0</v>
      </c>
      <c r="M189" s="225"/>
      <c r="N189" s="226">
        <f>ROUND(L189*K189,2)</f>
        <v>0</v>
      </c>
      <c r="O189" s="226"/>
      <c r="P189" s="226"/>
      <c r="Q189" s="226"/>
      <c r="R189" s="48"/>
      <c r="T189" s="227" t="s">
        <v>22</v>
      </c>
      <c r="U189" s="56" t="s">
        <v>44</v>
      </c>
      <c r="V189" s="47"/>
      <c r="W189" s="228">
        <f>V189*K189</f>
        <v>0</v>
      </c>
      <c r="X189" s="228">
        <v>0</v>
      </c>
      <c r="Y189" s="228">
        <f>X189*K189</f>
        <v>0</v>
      </c>
      <c r="Z189" s="228">
        <v>0</v>
      </c>
      <c r="AA189" s="229">
        <f>Z189*K189</f>
        <v>0</v>
      </c>
      <c r="AR189" s="22" t="s">
        <v>469</v>
      </c>
      <c r="AT189" s="22" t="s">
        <v>175</v>
      </c>
      <c r="AU189" s="22" t="s">
        <v>130</v>
      </c>
      <c r="AY189" s="22" t="s">
        <v>174</v>
      </c>
      <c r="BE189" s="142">
        <f>IF(U189="základní",N189,0)</f>
        <v>0</v>
      </c>
      <c r="BF189" s="142">
        <f>IF(U189="snížená",N189,0)</f>
        <v>0</v>
      </c>
      <c r="BG189" s="142">
        <f>IF(U189="zákl. přenesená",N189,0)</f>
        <v>0</v>
      </c>
      <c r="BH189" s="142">
        <f>IF(U189="sníž. přenesená",N189,0)</f>
        <v>0</v>
      </c>
      <c r="BI189" s="142">
        <f>IF(U189="nulová",N189,0)</f>
        <v>0</v>
      </c>
      <c r="BJ189" s="22" t="s">
        <v>87</v>
      </c>
      <c r="BK189" s="142">
        <f>ROUND(L189*K189,2)</f>
        <v>0</v>
      </c>
      <c r="BL189" s="22" t="s">
        <v>469</v>
      </c>
      <c r="BM189" s="22" t="s">
        <v>1438</v>
      </c>
    </row>
    <row r="190" s="1" customFormat="1" ht="49.92" customHeight="1">
      <c r="B190" s="46"/>
      <c r="C190" s="47"/>
      <c r="D190" s="207" t="s">
        <v>536</v>
      </c>
      <c r="E190" s="47"/>
      <c r="F190" s="47"/>
      <c r="G190" s="47"/>
      <c r="H190" s="47"/>
      <c r="I190" s="47"/>
      <c r="J190" s="47"/>
      <c r="K190" s="47"/>
      <c r="L190" s="47"/>
      <c r="M190" s="47"/>
      <c r="N190" s="243">
        <f>BK190</f>
        <v>0</v>
      </c>
      <c r="O190" s="244"/>
      <c r="P190" s="244"/>
      <c r="Q190" s="244"/>
      <c r="R190" s="48"/>
      <c r="T190" s="193"/>
      <c r="U190" s="72"/>
      <c r="V190" s="72"/>
      <c r="W190" s="72"/>
      <c r="X190" s="72"/>
      <c r="Y190" s="72"/>
      <c r="Z190" s="72"/>
      <c r="AA190" s="74"/>
      <c r="AT190" s="22" t="s">
        <v>78</v>
      </c>
      <c r="AU190" s="22" t="s">
        <v>79</v>
      </c>
      <c r="AY190" s="22" t="s">
        <v>537</v>
      </c>
      <c r="BK190" s="142">
        <v>0</v>
      </c>
    </row>
    <row r="191" s="1" customFormat="1" ht="6.96" customHeight="1">
      <c r="B191" s="75"/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7"/>
    </row>
  </sheetData>
  <sheetProtection sheet="1" formatColumns="0" formatRows="0" objects="1" scenarios="1" spinCount="10" saltValue="xKivwHTEMx2TZdwVKEky939s/9+xC0wwUyJ8289qY4fJp1inQV3hPB3rcsdOcgRiljWjyigwhDRpw3d8a57GoA==" hashValue="vpvtp6w28iTqHzEv6kIbuAAvZzQKZvpJTR0NDSV7QQ+/Nl8rWhsQm1vPBoyyTp2y4W6YfHoM8B7di7EuvdhgVA==" algorithmName="SHA-512" password="CC35"/>
  <mergeCells count="216">
    <mergeCell ref="F188:I188"/>
    <mergeCell ref="F187:I187"/>
    <mergeCell ref="F189:I189"/>
    <mergeCell ref="F161:I161"/>
    <mergeCell ref="F163:I163"/>
    <mergeCell ref="L161:M161"/>
    <mergeCell ref="N161:Q161"/>
    <mergeCell ref="F162:I162"/>
    <mergeCell ref="L162:M162"/>
    <mergeCell ref="N162:Q162"/>
    <mergeCell ref="L163:M163"/>
    <mergeCell ref="N163:Q163"/>
    <mergeCell ref="L164:M164"/>
    <mergeCell ref="N164:Q164"/>
    <mergeCell ref="L165:M165"/>
    <mergeCell ref="N165:Q165"/>
    <mergeCell ref="N160:Q160"/>
    <mergeCell ref="F164:I164"/>
    <mergeCell ref="F167:I167"/>
    <mergeCell ref="F165:I165"/>
    <mergeCell ref="L167:M167"/>
    <mergeCell ref="N167:Q167"/>
    <mergeCell ref="N166:Q166"/>
    <mergeCell ref="N168:Q168"/>
    <mergeCell ref="N169:Q169"/>
    <mergeCell ref="L178:M178"/>
    <mergeCell ref="L172:M172"/>
    <mergeCell ref="L173:M173"/>
    <mergeCell ref="L174:M174"/>
    <mergeCell ref="L175:M175"/>
    <mergeCell ref="L176:M176"/>
    <mergeCell ref="L179:M179"/>
    <mergeCell ref="L180:M180"/>
    <mergeCell ref="L181:M181"/>
    <mergeCell ref="L182:M182"/>
    <mergeCell ref="L184:M184"/>
    <mergeCell ref="L185:M185"/>
    <mergeCell ref="L186:M186"/>
    <mergeCell ref="L187:M187"/>
    <mergeCell ref="L188:M188"/>
    <mergeCell ref="L189:M189"/>
    <mergeCell ref="N185:Q185"/>
    <mergeCell ref="N182:Q182"/>
    <mergeCell ref="N184:Q184"/>
    <mergeCell ref="N186:Q186"/>
    <mergeCell ref="N187:Q187"/>
    <mergeCell ref="N188:Q188"/>
    <mergeCell ref="N189:Q189"/>
    <mergeCell ref="N183:Q183"/>
    <mergeCell ref="N190:Q190"/>
    <mergeCell ref="F170:I170"/>
    <mergeCell ref="L170:M170"/>
    <mergeCell ref="N170:Q170"/>
    <mergeCell ref="L171:M171"/>
    <mergeCell ref="N171:Q171"/>
    <mergeCell ref="N172:Q172"/>
    <mergeCell ref="N173:Q173"/>
    <mergeCell ref="N174:Q174"/>
    <mergeCell ref="N175:Q175"/>
    <mergeCell ref="N176:Q176"/>
    <mergeCell ref="N178:Q178"/>
    <mergeCell ref="N179:Q179"/>
    <mergeCell ref="N180:Q180"/>
    <mergeCell ref="N181:Q181"/>
    <mergeCell ref="F171:I171"/>
    <mergeCell ref="F175:I175"/>
    <mergeCell ref="F173:I173"/>
    <mergeCell ref="F172:I172"/>
    <mergeCell ref="F174:I174"/>
    <mergeCell ref="F176:I176"/>
    <mergeCell ref="F177:I177"/>
    <mergeCell ref="F178:I178"/>
    <mergeCell ref="F179:I179"/>
    <mergeCell ref="F180:I180"/>
    <mergeCell ref="F181:I181"/>
    <mergeCell ref="F182:I182"/>
    <mergeCell ref="F184:I184"/>
    <mergeCell ref="F185:I185"/>
    <mergeCell ref="F186:I186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F128:I128"/>
    <mergeCell ref="L126:M126"/>
    <mergeCell ref="N126:Q126"/>
    <mergeCell ref="F127:I127"/>
    <mergeCell ref="L128:M128"/>
    <mergeCell ref="N128:Q128"/>
    <mergeCell ref="N130:Q130"/>
    <mergeCell ref="F129:I129"/>
    <mergeCell ref="F130:I130"/>
    <mergeCell ref="L130:M130"/>
    <mergeCell ref="L132:M132"/>
    <mergeCell ref="N132:Q132"/>
    <mergeCell ref="F131:I131"/>
    <mergeCell ref="F134:I134"/>
    <mergeCell ref="F132:I132"/>
    <mergeCell ref="F133:I133"/>
    <mergeCell ref="F135:I135"/>
    <mergeCell ref="L135:M135"/>
    <mergeCell ref="N135:Q135"/>
    <mergeCell ref="L136:M136"/>
    <mergeCell ref="N136:Q136"/>
    <mergeCell ref="F136:I136"/>
    <mergeCell ref="F138:I138"/>
    <mergeCell ref="F137:I137"/>
    <mergeCell ref="F139:I139"/>
    <mergeCell ref="L139:M139"/>
    <mergeCell ref="N139:Q139"/>
    <mergeCell ref="F140:I140"/>
    <mergeCell ref="F141:I141"/>
    <mergeCell ref="L141:M141"/>
    <mergeCell ref="N141:Q141"/>
    <mergeCell ref="L142:M142"/>
    <mergeCell ref="N142:Q142"/>
    <mergeCell ref="L144:M144"/>
    <mergeCell ref="N144:Q144"/>
    <mergeCell ref="F142:I142"/>
    <mergeCell ref="F144:I144"/>
    <mergeCell ref="F143:I143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L152:M152"/>
    <mergeCell ref="N152:Q152"/>
    <mergeCell ref="L154:M154"/>
    <mergeCell ref="N154:Q154"/>
    <mergeCell ref="F153:I153"/>
    <mergeCell ref="F154:I154"/>
    <mergeCell ref="F155:I155"/>
    <mergeCell ref="F157:I157"/>
    <mergeCell ref="L157:M157"/>
    <mergeCell ref="N157:Q157"/>
    <mergeCell ref="N156:Q156"/>
    <mergeCell ref="F158:I158"/>
    <mergeCell ref="F159:I159"/>
    <mergeCell ref="L159:M159"/>
    <mergeCell ref="N159:Q159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Ludmila Borovičková</dc:creator>
  <cp:lastModifiedBy>Ludmila Borovičková</cp:lastModifiedBy>
  <dcterms:created xsi:type="dcterms:W3CDTF">2019-03-01T08:19:19Z</dcterms:created>
  <dcterms:modified xsi:type="dcterms:W3CDTF">2019-03-01T08:19:30Z</dcterms:modified>
</cp:coreProperties>
</file>